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8325" activeTab="0"/>
  </bookViews>
  <sheets>
    <sheet name="Pivot Calcs Snake" sheetId="1" r:id="rId1"/>
    <sheet name="Pivot Calcs Automobile" sheetId="2" r:id="rId2"/>
    <sheet name="Pivot Calcs Crab" sheetId="3" r:id="rId3"/>
    <sheet name="Snake - x" sheetId="4" r:id="rId4"/>
    <sheet name="Snake - y" sheetId="5" r:id="rId5"/>
    <sheet name="Auto - x" sheetId="6" r:id="rId6"/>
    <sheet name="Auto - y" sheetId="7" r:id="rId7"/>
    <sheet name="Crab Angle " sheetId="8" r:id="rId8"/>
    <sheet name="Pot x Joystick" sheetId="9" r:id="rId9"/>
    <sheet name="Pot y Joystock" sheetId="10" r:id="rId10"/>
  </sheets>
  <definedNames/>
  <calcPr fullCalcOnLoad="1"/>
</workbook>
</file>

<file path=xl/sharedStrings.xml><?xml version="1.0" encoding="utf-8"?>
<sst xmlns="http://schemas.openxmlformats.org/spreadsheetml/2006/main" count="237" uniqueCount="95">
  <si>
    <t>x or y</t>
  </si>
  <si>
    <t>joystick</t>
  </si>
  <si>
    <t>l =</t>
  </si>
  <si>
    <t>w =</t>
  </si>
  <si>
    <t>in</t>
  </si>
  <si>
    <r>
      <t>a</t>
    </r>
    <r>
      <rPr>
        <vertAlign val="subscript"/>
        <sz val="10"/>
        <rFont val="Arial"/>
        <family val="2"/>
      </rPr>
      <t>CL</t>
    </r>
  </si>
  <si>
    <r>
      <t>a</t>
    </r>
    <r>
      <rPr>
        <vertAlign val="subscript"/>
        <sz val="10"/>
        <rFont val="Arial"/>
        <family val="2"/>
      </rPr>
      <t>1</t>
    </r>
  </si>
  <si>
    <r>
      <t>a</t>
    </r>
    <r>
      <rPr>
        <vertAlign val="subscript"/>
        <sz val="10"/>
        <rFont val="Arial"/>
        <family val="2"/>
      </rPr>
      <t>2</t>
    </r>
  </si>
  <si>
    <r>
      <t>a</t>
    </r>
    <r>
      <rPr>
        <vertAlign val="subscript"/>
        <sz val="10"/>
        <rFont val="Arial"/>
        <family val="2"/>
      </rPr>
      <t>3</t>
    </r>
  </si>
  <si>
    <r>
      <t>a</t>
    </r>
    <r>
      <rPr>
        <vertAlign val="subscript"/>
        <sz val="10"/>
        <rFont val="Arial"/>
        <family val="2"/>
      </rPr>
      <t>4</t>
    </r>
  </si>
  <si>
    <t>Turn</t>
  </si>
  <si>
    <t>Left</t>
  </si>
  <si>
    <r>
      <t>R</t>
    </r>
    <r>
      <rPr>
        <vertAlign val="subscript"/>
        <sz val="10"/>
        <rFont val="Arial"/>
        <family val="2"/>
      </rPr>
      <t>CP</t>
    </r>
    <r>
      <rPr>
        <sz val="10"/>
        <rFont val="Arial"/>
        <family val="0"/>
      </rPr>
      <t xml:space="preserve"> &gt; w/2</t>
    </r>
  </si>
  <si>
    <t>Right</t>
  </si>
  <si>
    <t>Angle</t>
  </si>
  <si>
    <t>Potentiometer</t>
  </si>
  <si>
    <t>m</t>
  </si>
  <si>
    <t>D</t>
  </si>
  <si>
    <t>&gt;=</t>
  </si>
  <si>
    <t>&lt;</t>
  </si>
  <si>
    <t>x</t>
  </si>
  <si>
    <t>Snake</t>
  </si>
  <si>
    <t>y</t>
  </si>
  <si>
    <t>x Joystick Input</t>
  </si>
  <si>
    <t>Snake Drive - x axis</t>
  </si>
  <si>
    <r>
      <t>R</t>
    </r>
    <r>
      <rPr>
        <vertAlign val="subscript"/>
        <sz val="10"/>
        <rFont val="Arial"/>
        <family val="2"/>
      </rPr>
      <t>4</t>
    </r>
  </si>
  <si>
    <r>
      <t>R</t>
    </r>
    <r>
      <rPr>
        <vertAlign val="subscript"/>
        <sz val="10"/>
        <rFont val="Arial"/>
        <family val="2"/>
      </rPr>
      <t>3</t>
    </r>
  </si>
  <si>
    <t>Ratio</t>
  </si>
  <si>
    <t>inches</t>
  </si>
  <si>
    <t>Automobile Drive - x axis</t>
  </si>
  <si>
    <t>Snake Drive - y axis</t>
  </si>
  <si>
    <t>Automobile</t>
  </si>
  <si>
    <t>Automobile Drive - y axis</t>
  </si>
  <si>
    <r>
      <t>R</t>
    </r>
    <r>
      <rPr>
        <vertAlign val="subscript"/>
        <sz val="10"/>
        <rFont val="Arial"/>
        <family val="2"/>
      </rPr>
      <t>1</t>
    </r>
  </si>
  <si>
    <r>
      <t>R</t>
    </r>
    <r>
      <rPr>
        <vertAlign val="sub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</si>
  <si>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2 3</t>
    </r>
  </si>
  <si>
    <r>
      <t>R</t>
    </r>
    <r>
      <rPr>
        <vertAlign val="subscript"/>
        <sz val="10"/>
        <rFont val="Arial"/>
        <family val="2"/>
      </rPr>
      <t>1 4</t>
    </r>
  </si>
  <si>
    <r>
      <t>v</t>
    </r>
    <r>
      <rPr>
        <vertAlign val="subscript"/>
        <sz val="10"/>
        <rFont val="Arial"/>
        <family val="2"/>
      </rPr>
      <t>2 3</t>
    </r>
  </si>
  <si>
    <r>
      <t>v</t>
    </r>
    <r>
      <rPr>
        <vertAlign val="subscript"/>
        <sz val="10"/>
        <rFont val="Arial"/>
        <family val="2"/>
      </rPr>
      <t>1 4</t>
    </r>
  </si>
  <si>
    <r>
      <t>R</t>
    </r>
    <r>
      <rPr>
        <vertAlign val="subscript"/>
        <sz val="10"/>
        <rFont val="Arial"/>
        <family val="2"/>
      </rPr>
      <t>1 2</t>
    </r>
  </si>
  <si>
    <r>
      <t>R</t>
    </r>
    <r>
      <rPr>
        <vertAlign val="subscript"/>
        <sz val="10"/>
        <rFont val="Arial"/>
        <family val="2"/>
      </rPr>
      <t>3 4</t>
    </r>
  </si>
  <si>
    <r>
      <t>v</t>
    </r>
    <r>
      <rPr>
        <vertAlign val="subscript"/>
        <sz val="10"/>
        <rFont val="Arial"/>
        <family val="2"/>
      </rPr>
      <t>1 2</t>
    </r>
  </si>
  <si>
    <r>
      <t>v</t>
    </r>
    <r>
      <rPr>
        <vertAlign val="subscript"/>
        <sz val="10"/>
        <rFont val="Arial"/>
        <family val="2"/>
      </rPr>
      <t>3 4</t>
    </r>
  </si>
  <si>
    <r>
      <t>v</t>
    </r>
    <r>
      <rPr>
        <vertAlign val="subscript"/>
        <sz val="10"/>
        <rFont val="Arial"/>
        <family val="2"/>
      </rPr>
      <t>1</t>
    </r>
  </si>
  <si>
    <r>
      <t>v</t>
    </r>
    <r>
      <rPr>
        <vertAlign val="sub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</si>
  <si>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</si>
  <si>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4</t>
    </r>
  </si>
  <si>
    <r>
      <t>D</t>
    </r>
    <r>
      <rPr>
        <vertAlign val="subscript"/>
        <sz val="10"/>
        <rFont val="Arial"/>
        <family val="2"/>
      </rPr>
      <t>i</t>
    </r>
  </si>
  <si>
    <r>
      <t>CP</t>
    </r>
    <r>
      <rPr>
        <vertAlign val="subscript"/>
        <sz val="10"/>
        <rFont val="Arial"/>
        <family val="2"/>
      </rPr>
      <t>k</t>
    </r>
  </si>
  <si>
    <t xml:space="preserve"> i </t>
  </si>
  <si>
    <t>k</t>
  </si>
  <si>
    <t>i = 0 to n</t>
  </si>
  <si>
    <t>n = 20</t>
  </si>
  <si>
    <t>Orient:</t>
  </si>
  <si>
    <t>j</t>
  </si>
  <si>
    <t>MOTOR / WHEEL</t>
  </si>
  <si>
    <t>CPs</t>
  </si>
  <si>
    <t>FRONT 1</t>
  </si>
  <si>
    <t>FRONT 2</t>
  </si>
  <si>
    <t>FRONT 3</t>
  </si>
  <si>
    <t>FRONT 4</t>
  </si>
  <si>
    <t>Orientation</t>
  </si>
  <si>
    <r>
      <t>V</t>
    </r>
    <r>
      <rPr>
        <vertAlign val="subscript"/>
        <sz val="10"/>
        <rFont val="Arial"/>
        <family val="2"/>
      </rPr>
      <t>i</t>
    </r>
  </si>
  <si>
    <t>Motor Speed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</si>
  <si>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</si>
  <si>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</si>
  <si>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</si>
  <si>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1</t>
    </r>
  </si>
  <si>
    <r>
      <t>y</t>
    </r>
    <r>
      <rPr>
        <vertAlign val="subscript"/>
        <sz val="10"/>
        <rFont val="Arial"/>
        <family val="2"/>
      </rPr>
      <t>2</t>
    </r>
  </si>
  <si>
    <r>
      <t>y</t>
    </r>
    <r>
      <rPr>
        <vertAlign val="subscript"/>
        <sz val="10"/>
        <rFont val="Arial"/>
        <family val="2"/>
      </rPr>
      <t>3</t>
    </r>
  </si>
  <si>
    <t>FO</t>
  </si>
  <si>
    <t>FI</t>
  </si>
  <si>
    <t>RO</t>
  </si>
  <si>
    <t>RI</t>
  </si>
  <si>
    <r>
      <t>Pivot Setpoints calculated from D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- Motor Speed Factors from V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- Snake Mode</t>
    </r>
  </si>
  <si>
    <r>
      <t>Pivot Setpoints calculated from D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- Motor Speed Factors from V</t>
    </r>
    <r>
      <rPr>
        <vertAlign val="subscript"/>
        <sz val="14"/>
        <rFont val="Arial"/>
        <family val="2"/>
      </rPr>
      <t>i</t>
    </r>
    <r>
      <rPr>
        <sz val="14"/>
        <rFont val="Arial"/>
        <family val="2"/>
      </rPr>
      <t xml:space="preserve"> - Automobile Mode</t>
    </r>
  </si>
  <si>
    <t>LFT</t>
  </si>
  <si>
    <t>Data Array</t>
  </si>
  <si>
    <t>Selected data</t>
  </si>
  <si>
    <t>User Settable</t>
  </si>
  <si>
    <t>a</t>
  </si>
  <si>
    <t>Joystick x</t>
  </si>
  <si>
    <t>Joystick y</t>
  </si>
  <si>
    <t>radians</t>
  </si>
  <si>
    <t>Pot SP</t>
  </si>
  <si>
    <t>volts</t>
  </si>
  <si>
    <t>v =</t>
  </si>
  <si>
    <t>+</t>
  </si>
  <si>
    <t>Pivot Setpoints - Crab Mode</t>
  </si>
  <si>
    <t>Pivot Angles - Crab Mode</t>
  </si>
  <si>
    <t>Drive</t>
  </si>
  <si>
    <t>fractional</t>
  </si>
  <si>
    <r>
      <t>V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values are selected based on orientation - x for orientations 1 &amp; 3 - y for orientations 2 &amp; 4.  Bottom half of the Table is simply mirrored from the top half.</t>
    </r>
  </si>
  <si>
    <t>Angle - Potentiometer Count Conversion</t>
  </si>
  <si>
    <t>count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</si>
</sst>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7">
    <font>
      <sz val="10"/>
      <name val="Arial"/>
      <family val="0"/>
    </font>
    <font>
      <i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20"/>
      <name val="Arial"/>
      <family val="2"/>
    </font>
    <font>
      <sz val="14"/>
      <name val="Arial"/>
      <family val="2"/>
    </font>
    <font>
      <vertAlign val="subscript"/>
      <sz val="14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i/>
      <sz val="12"/>
      <name val="Arial"/>
      <family val="2"/>
    </font>
    <font>
      <b/>
      <sz val="9.75"/>
      <name val="Arial"/>
      <family val="0"/>
    </font>
    <font>
      <sz val="18"/>
      <name val="Arial"/>
      <family val="2"/>
    </font>
    <font>
      <sz val="18"/>
      <name val="Symbol"/>
      <family val="1"/>
    </font>
    <font>
      <sz val="10"/>
      <color indexed="55"/>
      <name val="Arial"/>
      <family val="2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0" fontId="1" fillId="2" borderId="0" xfId="0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centerContinuous"/>
    </xf>
    <xf numFmtId="0" fontId="6" fillId="2" borderId="0" xfId="0" applyFont="1" applyFill="1" applyAlignment="1">
      <alignment/>
    </xf>
    <xf numFmtId="164" fontId="0" fillId="3" borderId="0" xfId="0" applyNumberFormat="1" applyFill="1" applyAlignment="1">
      <alignment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2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center"/>
    </xf>
    <xf numFmtId="0" fontId="7" fillId="2" borderId="0" xfId="0" applyFont="1" applyFill="1" applyAlignment="1">
      <alignment horizontal="centerContinuous"/>
    </xf>
    <xf numFmtId="0" fontId="0" fillId="2" borderId="0" xfId="0" applyFill="1" applyAlignment="1">
      <alignment horizontal="right"/>
    </xf>
    <xf numFmtId="0" fontId="1" fillId="2" borderId="4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9" xfId="0" applyFont="1" applyFill="1" applyBorder="1" applyAlignment="1" quotePrefix="1">
      <alignment horizontal="centerContinuous"/>
    </xf>
    <xf numFmtId="0" fontId="0" fillId="2" borderId="1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3" xfId="0" applyNumberFormat="1" applyFill="1" applyBorder="1" applyAlignment="1">
      <alignment/>
    </xf>
    <xf numFmtId="2" fontId="0" fillId="2" borderId="1" xfId="0" applyNumberFormat="1" applyFill="1" applyBorder="1" applyAlignment="1">
      <alignment/>
    </xf>
    <xf numFmtId="2" fontId="0" fillId="5" borderId="3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2" fontId="0" fillId="2" borderId="8" xfId="0" applyNumberFormat="1" applyFill="1" applyBorder="1" applyAlignment="1">
      <alignment/>
    </xf>
    <xf numFmtId="2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0" xfId="0" applyFill="1" applyBorder="1" applyAlignment="1">
      <alignment/>
    </xf>
    <xf numFmtId="2" fontId="0" fillId="5" borderId="2" xfId="0" applyNumberFormat="1" applyFont="1" applyFill="1" applyBorder="1" applyAlignment="1">
      <alignment/>
    </xf>
    <xf numFmtId="0" fontId="0" fillId="2" borderId="11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11" fillId="2" borderId="0" xfId="0" applyFont="1" applyFill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/>
    </xf>
    <xf numFmtId="2" fontId="0" fillId="5" borderId="13" xfId="0" applyNumberFormat="1" applyFont="1" applyFill="1" applyBorder="1" applyAlignment="1">
      <alignment/>
    </xf>
    <xf numFmtId="2" fontId="0" fillId="5" borderId="5" xfId="0" applyNumberFormat="1" applyFont="1" applyFill="1" applyBorder="1" applyAlignment="1">
      <alignment/>
    </xf>
    <xf numFmtId="2" fontId="0" fillId="5" borderId="6" xfId="0" applyNumberFormat="1" applyFont="1" applyFill="1" applyBorder="1" applyAlignment="1">
      <alignment/>
    </xf>
    <xf numFmtId="2" fontId="0" fillId="5" borderId="14" xfId="0" applyNumberFormat="1" applyFont="1" applyFill="1" applyBorder="1" applyAlignment="1">
      <alignment/>
    </xf>
    <xf numFmtId="2" fontId="0" fillId="5" borderId="7" xfId="0" applyNumberFormat="1" applyFont="1" applyFill="1" applyBorder="1" applyAlignment="1">
      <alignment/>
    </xf>
    <xf numFmtId="2" fontId="0" fillId="2" borderId="15" xfId="0" applyNumberFormat="1" applyFill="1" applyBorder="1" applyAlignment="1">
      <alignment/>
    </xf>
    <xf numFmtId="0" fontId="0" fillId="3" borderId="0" xfId="0" applyFill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2" fontId="0" fillId="6" borderId="14" xfId="0" applyNumberFormat="1" applyFill="1" applyBorder="1" applyAlignment="1">
      <alignment/>
    </xf>
    <xf numFmtId="2" fontId="0" fillId="6" borderId="0" xfId="0" applyNumberFormat="1" applyFill="1" applyBorder="1" applyAlignment="1">
      <alignment/>
    </xf>
    <xf numFmtId="2" fontId="0" fillId="5" borderId="4" xfId="0" applyNumberFormat="1" applyFill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2" fontId="0" fillId="2" borderId="0" xfId="0" applyNumberFormat="1" applyFill="1" applyAlignment="1">
      <alignment horizontal="center"/>
    </xf>
    <xf numFmtId="0" fontId="13" fillId="2" borderId="13" xfId="0" applyFont="1" applyFill="1" applyBorder="1" applyAlignment="1">
      <alignment horizontal="centerContinuous"/>
    </xf>
    <xf numFmtId="0" fontId="13" fillId="7" borderId="13" xfId="0" applyFont="1" applyFill="1" applyBorder="1" applyAlignment="1">
      <alignment horizontal="centerContinuous"/>
    </xf>
    <xf numFmtId="0" fontId="0" fillId="7" borderId="5" xfId="0" applyFill="1" applyBorder="1" applyAlignment="1">
      <alignment horizontal="centerContinuous"/>
    </xf>
    <xf numFmtId="0" fontId="0" fillId="7" borderId="6" xfId="0" applyFill="1" applyBorder="1" applyAlignment="1">
      <alignment horizontal="centerContinuous"/>
    </xf>
    <xf numFmtId="2" fontId="0" fillId="7" borderId="15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7" borderId="8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7" borderId="6" xfId="0" applyNumberFormat="1" applyFill="1" applyBorder="1" applyAlignment="1">
      <alignment horizontal="center"/>
    </xf>
    <xf numFmtId="2" fontId="0" fillId="7" borderId="7" xfId="0" applyNumberFormat="1" applyFill="1" applyBorder="1" applyAlignment="1">
      <alignment horizontal="center"/>
    </xf>
    <xf numFmtId="0" fontId="14" fillId="2" borderId="13" xfId="0" applyFont="1" applyFill="1" applyBorder="1" applyAlignment="1">
      <alignment horizontal="centerContinuous"/>
    </xf>
    <xf numFmtId="2" fontId="0" fillId="2" borderId="5" xfId="0" applyNumberFormat="1" applyFill="1" applyBorder="1" applyAlignment="1">
      <alignment horizontal="centerContinuous"/>
    </xf>
    <xf numFmtId="2" fontId="0" fillId="2" borderId="14" xfId="0" applyNumberFormat="1" applyFill="1" applyBorder="1" applyAlignment="1">
      <alignment horizontal="centerContinuous"/>
    </xf>
    <xf numFmtId="2" fontId="0" fillId="2" borderId="0" xfId="0" applyNumberFormat="1" applyFill="1" applyBorder="1" applyAlignment="1">
      <alignment horizontal="centerContinuous"/>
    </xf>
    <xf numFmtId="2" fontId="15" fillId="8" borderId="10" xfId="0" applyNumberFormat="1" applyFont="1" applyFill="1" applyBorder="1" applyAlignment="1">
      <alignment/>
    </xf>
    <xf numFmtId="2" fontId="15" fillId="8" borderId="0" xfId="0" applyNumberFormat="1" applyFont="1" applyFill="1" applyBorder="1" applyAlignment="1">
      <alignment/>
    </xf>
    <xf numFmtId="0" fontId="2" fillId="9" borderId="7" xfId="0" applyFont="1" applyFill="1" applyBorder="1" applyAlignment="1" quotePrefix="1">
      <alignment horizontal="center"/>
    </xf>
    <xf numFmtId="0" fontId="0" fillId="9" borderId="13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9" borderId="6" xfId="0" applyFont="1" applyFill="1" applyBorder="1" applyAlignment="1">
      <alignment/>
    </xf>
    <xf numFmtId="0" fontId="0" fillId="9" borderId="14" xfId="0" applyFont="1" applyFill="1" applyBorder="1" applyAlignment="1">
      <alignment horizontal="center"/>
    </xf>
    <xf numFmtId="0" fontId="0" fillId="9" borderId="0" xfId="0" applyFont="1" applyFill="1" applyBorder="1" applyAlignment="1">
      <alignment/>
    </xf>
    <xf numFmtId="0" fontId="0" fillId="9" borderId="0" xfId="0" applyFont="1" applyFill="1" applyBorder="1" applyAlignment="1" quotePrefix="1">
      <alignment horizontal="center"/>
    </xf>
    <xf numFmtId="0" fontId="0" fillId="9" borderId="15" xfId="0" applyFont="1" applyFill="1" applyBorder="1" applyAlignment="1">
      <alignment/>
    </xf>
    <xf numFmtId="0" fontId="0" fillId="9" borderId="10" xfId="0" applyFont="1" applyFill="1" applyBorder="1" applyAlignment="1">
      <alignment/>
    </xf>
    <xf numFmtId="0" fontId="0" fillId="9" borderId="8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2" fontId="0" fillId="10" borderId="0" xfId="0" applyNumberFormat="1" applyFill="1" applyBorder="1" applyAlignment="1">
      <alignment/>
    </xf>
    <xf numFmtId="2" fontId="0" fillId="10" borderId="7" xfId="0" applyNumberFormat="1" applyFill="1" applyBorder="1" applyAlignment="1">
      <alignment/>
    </xf>
    <xf numFmtId="2" fontId="0" fillId="2" borderId="0" xfId="0" applyNumberFormat="1" applyFill="1" applyAlignment="1">
      <alignment horizontal="centerContinuous"/>
    </xf>
    <xf numFmtId="2" fontId="0" fillId="2" borderId="4" xfId="0" applyNumberFormat="1" applyFill="1" applyBorder="1" applyAlignment="1">
      <alignment horizontal="centerContinuous"/>
    </xf>
    <xf numFmtId="2" fontId="15" fillId="8" borderId="10" xfId="0" applyNumberFormat="1" applyFont="1" applyFill="1" applyBorder="1" applyAlignment="1">
      <alignment/>
    </xf>
    <xf numFmtId="2" fontId="15" fillId="8" borderId="0" xfId="0" applyNumberFormat="1" applyFont="1" applyFill="1" applyBorder="1" applyAlignment="1">
      <alignment/>
    </xf>
    <xf numFmtId="1" fontId="0" fillId="6" borderId="13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1" fontId="0" fillId="6" borderId="6" xfId="0" applyNumberFormat="1" applyFill="1" applyBorder="1" applyAlignment="1">
      <alignment horizontal="center"/>
    </xf>
    <xf numFmtId="1" fontId="0" fillId="6" borderId="14" xfId="0" applyNumberFormat="1" applyFill="1" applyBorder="1" applyAlignment="1">
      <alignment horizontal="center"/>
    </xf>
    <xf numFmtId="1" fontId="0" fillId="6" borderId="0" xfId="0" applyNumberFormat="1" applyFill="1" applyBorder="1" applyAlignment="1">
      <alignment horizontal="center"/>
    </xf>
    <xf numFmtId="1" fontId="0" fillId="6" borderId="7" xfId="0" applyNumberFormat="1" applyFill="1" applyBorder="1" applyAlignment="1">
      <alignment horizontal="center"/>
    </xf>
    <xf numFmtId="1" fontId="0" fillId="6" borderId="15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6" borderId="8" xfId="0" applyNumberForma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5" borderId="3" xfId="0" applyNumberFormat="1" applyFon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6" borderId="1" xfId="0" applyNumberFormat="1" applyFill="1" applyBorder="1" applyAlignment="1">
      <alignment horizontal="center"/>
    </xf>
    <xf numFmtId="1" fontId="0" fillId="5" borderId="1" xfId="0" applyNumberFormat="1" applyFon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10" borderId="0" xfId="0" applyNumberFormat="1" applyFill="1" applyBorder="1" applyAlignment="1">
      <alignment/>
    </xf>
    <xf numFmtId="1" fontId="0" fillId="10" borderId="7" xfId="0" applyNumberFormat="1" applyFill="1" applyBorder="1" applyAlignment="1">
      <alignment/>
    </xf>
    <xf numFmtId="1" fontId="15" fillId="8" borderId="0" xfId="0" applyNumberFormat="1" applyFont="1" applyFill="1" applyBorder="1" applyAlignment="1">
      <alignment/>
    </xf>
    <xf numFmtId="1" fontId="15" fillId="8" borderId="10" xfId="0" applyNumberFormat="1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textRotation="90"/>
    </xf>
    <xf numFmtId="0" fontId="1" fillId="2" borderId="14" xfId="0" applyFont="1" applyFill="1" applyBorder="1" applyAlignment="1">
      <alignment horizontal="center" vertical="center" textRotation="90"/>
    </xf>
    <xf numFmtId="0" fontId="0" fillId="2" borderId="2" xfId="0" applyFill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2" fontId="1" fillId="2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2" borderId="14" xfId="0" applyFill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15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13" fillId="7" borderId="13" xfId="0" applyFont="1" applyFill="1" applyBorder="1" applyAlignment="1">
      <alignment horizontal="center" vertical="center" textRotation="90"/>
    </xf>
    <xf numFmtId="0" fontId="13" fillId="7" borderId="14" xfId="0" applyFont="1" applyFill="1" applyBorder="1" applyAlignment="1">
      <alignment horizontal="center" vertical="center" textRotation="90"/>
    </xf>
    <xf numFmtId="0" fontId="13" fillId="7" borderId="15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Pivot SP versus Joystick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'Pivot Calcs Snake'!$G$6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/>
            </c:numRef>
          </c:xVal>
          <c:yVal>
            <c:numRef>
              <c:f>'Pivot Calcs Snake'!$G$9:$G$29</c:f>
              <c:numCache/>
            </c:numRef>
          </c:yVal>
          <c:smooth val="0"/>
        </c:ser>
        <c:ser>
          <c:idx val="1"/>
          <c:order val="1"/>
          <c:tx>
            <c:strRef>
              <c:f>'Pivot Calcs Snake'!$H$6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/>
            </c:numRef>
          </c:xVal>
          <c:yVal>
            <c:numRef>
              <c:f>'Pivot Calcs Snake'!$H$9:$H$29</c:f>
              <c:numCache/>
            </c:numRef>
          </c:yVal>
          <c:smooth val="0"/>
        </c:ser>
        <c:ser>
          <c:idx val="2"/>
          <c:order val="2"/>
          <c:tx>
            <c:strRef>
              <c:f>'Pivot Calcs Snake'!$I$6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/>
            </c:numRef>
          </c:xVal>
          <c:yVal>
            <c:numRef>
              <c:f>'Pivot Calcs Snake'!$I$9:$I$29</c:f>
              <c:numCache/>
            </c:numRef>
          </c:yVal>
          <c:smooth val="0"/>
        </c:ser>
        <c:ser>
          <c:idx val="3"/>
          <c:order val="3"/>
          <c:tx>
            <c:strRef>
              <c:f>'Pivot Calcs Snake'!$J$6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/>
            </c:numRef>
          </c:xVal>
          <c:yVal>
            <c:numRef>
              <c:f>'Pivot Calcs Snake'!$J$9:$J$29</c:f>
              <c:numCache/>
            </c:numRef>
          </c:yVal>
          <c:smooth val="0"/>
        </c:ser>
        <c:axId val="63413191"/>
        <c:axId val="33847808"/>
      </c:scatterChart>
      <c:valAx>
        <c:axId val="6341319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847808"/>
        <c:crosses val="autoZero"/>
        <c:crossBetween val="midCat"/>
        <c:dispUnits/>
        <c:majorUnit val="10"/>
      </c:valAx>
      <c:valAx>
        <c:axId val="33847808"/>
        <c:scaling>
          <c:orientation val="minMax"/>
          <c:max val="10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413191"/>
        <c:crosses val="autoZero"/>
        <c:crossBetween val="midCat"/>
        <c:dispUnits/>
        <c:majorUnit val="5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Pivot SP versus Joystick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'Pivot Calcs Snake'!$G$6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'Pivot Calcs Automobile'!$G$9:$G$29</c:f>
              <c:numCache/>
            </c:numRef>
          </c:yVal>
          <c:smooth val="0"/>
        </c:ser>
        <c:ser>
          <c:idx val="1"/>
          <c:order val="1"/>
          <c:tx>
            <c:strRef>
              <c:f>'Pivot Calcs Snake'!$H$6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'Pivot Calcs Automobile'!$H$9:$H$29</c:f>
              <c:numCache/>
            </c:numRef>
          </c:yVal>
          <c:smooth val="0"/>
        </c:ser>
        <c:ser>
          <c:idx val="2"/>
          <c:order val="2"/>
          <c:tx>
            <c:strRef>
              <c:f>'Pivot Calcs Snake'!$I$6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'Pivot Calcs Automobile'!$I$9:$I$29</c:f>
              <c:numCache/>
            </c:numRef>
          </c:yVal>
          <c:smooth val="0"/>
        </c:ser>
        <c:ser>
          <c:idx val="3"/>
          <c:order val="3"/>
          <c:tx>
            <c:strRef>
              <c:f>'Pivot Calcs Snake'!$J$6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'Pivot Calcs Snake'!$C$9:$C$29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'Pivot Calcs Automobile'!$J$9:$J$29</c:f>
              <c:numCache/>
            </c:numRef>
          </c:yVal>
          <c:smooth val="0"/>
        </c:ser>
        <c:axId val="36194817"/>
        <c:axId val="57317898"/>
      </c:scatterChart>
      <c:valAx>
        <c:axId val="36194817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crossBetween val="midCat"/>
        <c:dispUnits/>
        <c:majorUnit val="10"/>
      </c:valAx>
      <c:valAx>
        <c:axId val="57317898"/>
        <c:scaling>
          <c:orientation val="minMax"/>
          <c:max val="102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Pot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194817"/>
        <c:crosses val="autoZero"/>
        <c:crossBetween val="midCat"/>
        <c:dispUnits/>
        <c:majorUnit val="5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 Output vs Joystick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x'!$A$11:$A$51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x'!$J$11:$J$51</c:f>
              <c:numCache>
                <c:ptCount val="41"/>
                <c:pt idx="0">
                  <c:v>718.553399781549</c:v>
                </c:pt>
                <c:pt idx="1">
                  <c:v>697.9162264168956</c:v>
                </c:pt>
                <c:pt idx="2">
                  <c:v>680.310349857308</c:v>
                </c:pt>
                <c:pt idx="3">
                  <c:v>664.7594544768081</c:v>
                </c:pt>
                <c:pt idx="4">
                  <c:v>650.623411756675</c:v>
                </c:pt>
                <c:pt idx="5">
                  <c:v>637.4721373911215</c:v>
                </c:pt>
                <c:pt idx="6">
                  <c:v>625.0135044017239</c:v>
                </c:pt>
                <c:pt idx="7">
                  <c:v>613.0521317809805</c:v>
                </c:pt>
                <c:pt idx="8">
                  <c:v>601.4660535850477</c:v>
                </c:pt>
                <c:pt idx="9">
                  <c:v>590.19385534935</c:v>
                </c:pt>
                <c:pt idx="10">
                  <c:v>579.2277504301985</c:v>
                </c:pt>
                <c:pt idx="11">
                  <c:v>568.6095125378008</c:v>
                </c:pt>
                <c:pt idx="12">
                  <c:v>558.4269220360887</c:v>
                </c:pt>
                <c:pt idx="13">
                  <c:v>548.8088801181864</c:v>
                </c:pt>
                <c:pt idx="14">
                  <c:v>539.9178853964754</c:v>
                </c:pt>
                <c:pt idx="15">
                  <c:v>531.9392876878896</c:v>
                </c:pt>
                <c:pt idx="16">
                  <c:v>525.0675991413219</c:v>
                </c:pt>
                <c:pt idx="17">
                  <c:v>519.4909677508767</c:v>
                </c:pt>
                <c:pt idx="18">
                  <c:v>515.3754637983178</c:v>
                </c:pt>
                <c:pt idx="19">
                  <c:v>512</c:v>
                </c:pt>
                <c:pt idx="20">
                  <c:v>512</c:v>
                </c:pt>
                <c:pt idx="21">
                  <c:v>511.1442663517698</c:v>
                </c:pt>
                <c:pt idx="22">
                  <c:v>508.54793784144067</c:v>
                </c:pt>
                <c:pt idx="23">
                  <c:v>504.1211847196361</c:v>
                </c:pt>
                <c:pt idx="24">
                  <c:v>497.706038493792</c:v>
                </c:pt>
                <c:pt idx="25">
                  <c:v>489.0638187015128</c:v>
                </c:pt>
                <c:pt idx="26">
                  <c:v>477.8577784981818</c:v>
                </c:pt>
                <c:pt idx="27">
                  <c:v>463.6332921377734</c:v>
                </c:pt>
                <c:pt idx="28">
                  <c:v>445.80332500489106</c:v>
                </c:pt>
                <c:pt idx="29">
                  <c:v>423.6594671136294</c:v>
                </c:pt>
                <c:pt idx="30">
                  <c:v>396.4525693992737</c:v>
                </c:pt>
                <c:pt idx="31">
                  <c:v>363.61602347883684</c:v>
                </c:pt>
                <c:pt idx="32">
                  <c:v>325.19074602634373</c:v>
                </c:pt>
                <c:pt idx="33">
                  <c:v>282.33941460621895</c:v>
                </c:pt>
                <c:pt idx="34">
                  <c:v>237.49832937758862</c:v>
                </c:pt>
                <c:pt idx="35">
                  <c:v>193.69918954962236</c:v>
                </c:pt>
                <c:pt idx="36">
                  <c:v>153.39167520646197</c:v>
                </c:pt>
                <c:pt idx="37">
                  <c:v>117.73792337151741</c:v>
                </c:pt>
                <c:pt idx="38">
                  <c:v>86.74077104616225</c:v>
                </c:pt>
                <c:pt idx="39">
                  <c:v>59.75030842525814</c:v>
                </c:pt>
                <c:pt idx="40">
                  <c:v>35.88673311488236</c:v>
                </c:pt>
              </c:numCache>
            </c:numRef>
          </c:yVal>
          <c:smooth val="1"/>
        </c:ser>
        <c:ser>
          <c:idx val="1"/>
          <c:order val="1"/>
          <c:tx>
            <c:v>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x'!$A$11:$A$51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x'!$K$11:$K$51</c:f>
              <c:numCache>
                <c:ptCount val="41"/>
                <c:pt idx="0">
                  <c:v>988.1132668851176</c:v>
                </c:pt>
                <c:pt idx="1">
                  <c:v>964.2496915747415</c:v>
                </c:pt>
                <c:pt idx="2">
                  <c:v>937.2592289538372</c:v>
                </c:pt>
                <c:pt idx="3">
                  <c:v>906.2620766284822</c:v>
                </c:pt>
                <c:pt idx="4">
                  <c:v>870.6083247935373</c:v>
                </c:pt>
                <c:pt idx="5">
                  <c:v>830.300810450377</c:v>
                </c:pt>
                <c:pt idx="6">
                  <c:v>786.5016706224108</c:v>
                </c:pt>
                <c:pt idx="7">
                  <c:v>741.6605853937804</c:v>
                </c:pt>
                <c:pt idx="8">
                  <c:v>698.8092539736556</c:v>
                </c:pt>
                <c:pt idx="9">
                  <c:v>660.3839765211626</c:v>
                </c:pt>
                <c:pt idx="10">
                  <c:v>627.5474306007259</c:v>
                </c:pt>
                <c:pt idx="11">
                  <c:v>600.3405328863703</c:v>
                </c:pt>
                <c:pt idx="12">
                  <c:v>578.1966749951087</c:v>
                </c:pt>
                <c:pt idx="13">
                  <c:v>560.3667078622263</c:v>
                </c:pt>
                <c:pt idx="14">
                  <c:v>546.142221501818</c:v>
                </c:pt>
                <c:pt idx="15">
                  <c:v>534.9361812984871</c:v>
                </c:pt>
                <c:pt idx="16">
                  <c:v>526.2939615062079</c:v>
                </c:pt>
                <c:pt idx="17">
                  <c:v>519.8788152803638</c:v>
                </c:pt>
                <c:pt idx="18">
                  <c:v>515.4520621585593</c:v>
                </c:pt>
                <c:pt idx="19">
                  <c:v>512</c:v>
                </c:pt>
                <c:pt idx="20">
                  <c:v>512</c:v>
                </c:pt>
                <c:pt idx="21">
                  <c:v>511.1490535536318</c:v>
                </c:pt>
                <c:pt idx="22">
                  <c:v>508.6245362016821</c:v>
                </c:pt>
                <c:pt idx="23">
                  <c:v>504.50903224912315</c:v>
                </c:pt>
                <c:pt idx="24">
                  <c:v>498.93240085867797</c:v>
                </c:pt>
                <c:pt idx="25">
                  <c:v>492.0607123121103</c:v>
                </c:pt>
                <c:pt idx="26">
                  <c:v>484.0821146035244</c:v>
                </c:pt>
                <c:pt idx="27">
                  <c:v>475.1911198818135</c:v>
                </c:pt>
                <c:pt idx="28">
                  <c:v>465.5730779639111</c:v>
                </c:pt>
                <c:pt idx="29">
                  <c:v>455.3904874621991</c:v>
                </c:pt>
                <c:pt idx="30">
                  <c:v>444.7722495698014</c:v>
                </c:pt>
                <c:pt idx="31">
                  <c:v>433.8061446506498</c:v>
                </c:pt>
                <c:pt idx="32">
                  <c:v>422.5339464149522</c:v>
                </c:pt>
                <c:pt idx="33">
                  <c:v>410.9478682190193</c:v>
                </c:pt>
                <c:pt idx="34">
                  <c:v>398.98649559827584</c:v>
                </c:pt>
                <c:pt idx="35">
                  <c:v>386.52786260887837</c:v>
                </c:pt>
                <c:pt idx="36">
                  <c:v>373.3765882433248</c:v>
                </c:pt>
                <c:pt idx="37">
                  <c:v>359.24054552319166</c:v>
                </c:pt>
                <c:pt idx="38">
                  <c:v>343.68965014269173</c:v>
                </c:pt>
                <c:pt idx="39">
                  <c:v>326.0837735831042</c:v>
                </c:pt>
                <c:pt idx="40">
                  <c:v>305.44660021845095</c:v>
                </c:pt>
              </c:numCache>
            </c:numRef>
          </c:yVal>
          <c:smooth val="1"/>
        </c:ser>
        <c:ser>
          <c:idx val="2"/>
          <c:order val="2"/>
          <c:tx>
            <c:v>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x'!$A$11:$A$51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x'!$L$11:$L$51</c:f>
              <c:numCache>
                <c:ptCount val="41"/>
                <c:pt idx="0">
                  <c:v>35.88673311488236</c:v>
                </c:pt>
                <c:pt idx="1">
                  <c:v>59.750308425258424</c:v>
                </c:pt>
                <c:pt idx="2">
                  <c:v>86.7407710461627</c:v>
                </c:pt>
                <c:pt idx="3">
                  <c:v>117.73792337151787</c:v>
                </c:pt>
                <c:pt idx="4">
                  <c:v>153.39167520646265</c:v>
                </c:pt>
                <c:pt idx="5">
                  <c:v>193.6991895496231</c:v>
                </c:pt>
                <c:pt idx="6">
                  <c:v>237.4983293775893</c:v>
                </c:pt>
                <c:pt idx="7">
                  <c:v>282.33941460621963</c:v>
                </c:pt>
                <c:pt idx="8">
                  <c:v>325.19074602634436</c:v>
                </c:pt>
                <c:pt idx="9">
                  <c:v>363.6160234788374</c:v>
                </c:pt>
                <c:pt idx="10">
                  <c:v>396.4525693992741</c:v>
                </c:pt>
                <c:pt idx="11">
                  <c:v>423.6594671136297</c:v>
                </c:pt>
                <c:pt idx="12">
                  <c:v>445.80332500489135</c:v>
                </c:pt>
                <c:pt idx="13">
                  <c:v>463.63329213777365</c:v>
                </c:pt>
                <c:pt idx="14">
                  <c:v>477.857778498182</c:v>
                </c:pt>
                <c:pt idx="15">
                  <c:v>489.06381870151296</c:v>
                </c:pt>
                <c:pt idx="16">
                  <c:v>497.70603849379205</c:v>
                </c:pt>
                <c:pt idx="17">
                  <c:v>504.12118471963623</c:v>
                </c:pt>
                <c:pt idx="18">
                  <c:v>508.5479378414407</c:v>
                </c:pt>
                <c:pt idx="19">
                  <c:v>512</c:v>
                </c:pt>
                <c:pt idx="20">
                  <c:v>512</c:v>
                </c:pt>
                <c:pt idx="21">
                  <c:v>512.8509464463682</c:v>
                </c:pt>
                <c:pt idx="22">
                  <c:v>515.3754637983179</c:v>
                </c:pt>
                <c:pt idx="23">
                  <c:v>519.4909677508768</c:v>
                </c:pt>
                <c:pt idx="24">
                  <c:v>525.067599141322</c:v>
                </c:pt>
                <c:pt idx="25">
                  <c:v>531.9392876878898</c:v>
                </c:pt>
                <c:pt idx="26">
                  <c:v>539.9178853964755</c:v>
                </c:pt>
                <c:pt idx="27">
                  <c:v>548.8088801181865</c:v>
                </c:pt>
                <c:pt idx="28">
                  <c:v>558.4269220360889</c:v>
                </c:pt>
                <c:pt idx="29">
                  <c:v>568.6095125378009</c:v>
                </c:pt>
                <c:pt idx="30">
                  <c:v>579.2277504301986</c:v>
                </c:pt>
                <c:pt idx="31">
                  <c:v>590.1938553493502</c:v>
                </c:pt>
                <c:pt idx="32">
                  <c:v>601.4660535850478</c:v>
                </c:pt>
                <c:pt idx="33">
                  <c:v>613.0521317809807</c:v>
                </c:pt>
                <c:pt idx="34">
                  <c:v>625.0135044017242</c:v>
                </c:pt>
                <c:pt idx="35">
                  <c:v>637.4721373911217</c:v>
                </c:pt>
                <c:pt idx="36">
                  <c:v>650.6234117566752</c:v>
                </c:pt>
                <c:pt idx="37">
                  <c:v>664.7594544768083</c:v>
                </c:pt>
                <c:pt idx="38">
                  <c:v>680.3103498573082</c:v>
                </c:pt>
                <c:pt idx="39">
                  <c:v>697.9162264168958</c:v>
                </c:pt>
                <c:pt idx="40">
                  <c:v>718.553399781549</c:v>
                </c:pt>
              </c:numCache>
            </c:numRef>
          </c:yVal>
          <c:smooth val="1"/>
        </c:ser>
        <c:ser>
          <c:idx val="3"/>
          <c:order val="3"/>
          <c:tx>
            <c:v>A4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x'!$A$11:$A$51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x'!$M$11:$M$51</c:f>
              <c:numCache>
                <c:ptCount val="41"/>
                <c:pt idx="0">
                  <c:v>305.44660021845095</c:v>
                </c:pt>
                <c:pt idx="1">
                  <c:v>326.0837735831044</c:v>
                </c:pt>
                <c:pt idx="2">
                  <c:v>343.689650142692</c:v>
                </c:pt>
                <c:pt idx="3">
                  <c:v>359.2405455231919</c:v>
                </c:pt>
                <c:pt idx="4">
                  <c:v>373.37658824332505</c:v>
                </c:pt>
                <c:pt idx="5">
                  <c:v>386.52786260887854</c:v>
                </c:pt>
                <c:pt idx="6">
                  <c:v>398.986495598276</c:v>
                </c:pt>
                <c:pt idx="7">
                  <c:v>410.9478682190195</c:v>
                </c:pt>
                <c:pt idx="8">
                  <c:v>422.53394641495237</c:v>
                </c:pt>
                <c:pt idx="9">
                  <c:v>433.80614465065</c:v>
                </c:pt>
                <c:pt idx="10">
                  <c:v>444.7722495698015</c:v>
                </c:pt>
                <c:pt idx="11">
                  <c:v>455.3904874621992</c:v>
                </c:pt>
                <c:pt idx="12">
                  <c:v>465.57307796391126</c:v>
                </c:pt>
                <c:pt idx="13">
                  <c:v>475.1911198818137</c:v>
                </c:pt>
                <c:pt idx="14">
                  <c:v>484.08211460352453</c:v>
                </c:pt>
                <c:pt idx="15">
                  <c:v>492.0607123121104</c:v>
                </c:pt>
                <c:pt idx="16">
                  <c:v>498.9324008586781</c:v>
                </c:pt>
                <c:pt idx="17">
                  <c:v>504.5090322491232</c:v>
                </c:pt>
                <c:pt idx="18">
                  <c:v>508.62453620168213</c:v>
                </c:pt>
                <c:pt idx="19">
                  <c:v>512</c:v>
                </c:pt>
                <c:pt idx="20">
                  <c:v>512</c:v>
                </c:pt>
                <c:pt idx="21">
                  <c:v>512.8557336482303</c:v>
                </c:pt>
                <c:pt idx="22">
                  <c:v>515.4520621585593</c:v>
                </c:pt>
                <c:pt idx="23">
                  <c:v>519.8788152803638</c:v>
                </c:pt>
                <c:pt idx="24">
                  <c:v>526.293961506208</c:v>
                </c:pt>
                <c:pt idx="25">
                  <c:v>534.9361812984872</c:v>
                </c:pt>
                <c:pt idx="26">
                  <c:v>546.1422215018182</c:v>
                </c:pt>
                <c:pt idx="27">
                  <c:v>560.3667078622266</c:v>
                </c:pt>
                <c:pt idx="28">
                  <c:v>578.1966749951089</c:v>
                </c:pt>
                <c:pt idx="29">
                  <c:v>600.3405328863706</c:v>
                </c:pt>
                <c:pt idx="30">
                  <c:v>627.5474306007263</c:v>
                </c:pt>
                <c:pt idx="31">
                  <c:v>660.3839765211632</c:v>
                </c:pt>
                <c:pt idx="32">
                  <c:v>698.8092539736563</c:v>
                </c:pt>
                <c:pt idx="33">
                  <c:v>741.660585393781</c:v>
                </c:pt>
                <c:pt idx="34">
                  <c:v>786.5016706224114</c:v>
                </c:pt>
                <c:pt idx="35">
                  <c:v>830.3008104503776</c:v>
                </c:pt>
                <c:pt idx="36">
                  <c:v>870.608324793538</c:v>
                </c:pt>
                <c:pt idx="37">
                  <c:v>906.2620766284826</c:v>
                </c:pt>
                <c:pt idx="38">
                  <c:v>937.2592289538377</c:v>
                </c:pt>
                <c:pt idx="39">
                  <c:v>964.2496915747419</c:v>
                </c:pt>
                <c:pt idx="40">
                  <c:v>988.1132668851176</c:v>
                </c:pt>
              </c:numCache>
            </c:numRef>
          </c:yVal>
          <c:smooth val="1"/>
        </c:ser>
        <c:axId val="46099035"/>
        <c:axId val="12238132"/>
      </c:scatterChart>
      <c:valAx>
        <c:axId val="4609903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Joystick 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238132"/>
        <c:crosses val="autoZero"/>
        <c:crossBetween val="midCat"/>
        <c:dispUnits/>
        <c:majorUnit val="1"/>
      </c:valAx>
      <c:valAx>
        <c:axId val="12238132"/>
        <c:scaling>
          <c:orientation val="minMax"/>
          <c:max val="1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6099035"/>
        <c:crossesAt val="-1"/>
        <c:crossBetween val="midCat"/>
        <c:dispUnits/>
        <c:majorUnit val="5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Pot Output vs Joystick 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A1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y'!$A$11:$A$51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y'!$J$11:$J$51</c:f>
              <c:numCache>
                <c:ptCount val="41"/>
                <c:pt idx="0">
                  <c:v>718.5533997815492</c:v>
                </c:pt>
                <c:pt idx="1">
                  <c:v>706.3417950922696</c:v>
                </c:pt>
                <c:pt idx="2">
                  <c:v>692.2523647419755</c:v>
                </c:pt>
                <c:pt idx="3">
                  <c:v>675.2798726990443</c:v>
                </c:pt>
                <c:pt idx="4">
                  <c:v>653.9557776421036</c:v>
                </c:pt>
                <c:pt idx="5">
                  <c:v>626.0987169180623</c:v>
                </c:pt>
                <c:pt idx="6">
                  <c:v>588.6394010885069</c:v>
                </c:pt>
                <c:pt idx="7">
                  <c:v>538.2107745159426</c:v>
                </c:pt>
                <c:pt idx="8">
                  <c:v>474.1961342041023</c:v>
                </c:pt>
                <c:pt idx="9">
                  <c:v>403.78573492674167</c:v>
                </c:pt>
                <c:pt idx="10">
                  <c:v>339.79995599667274</c:v>
                </c:pt>
                <c:pt idx="11">
                  <c:v>289.8256363846386</c:v>
                </c:pt>
                <c:pt idx="12">
                  <c:v>253.508385926475</c:v>
                </c:pt>
                <c:pt idx="13">
                  <c:v>227.54761535868334</c:v>
                </c:pt>
                <c:pt idx="14">
                  <c:v>208.88917462077615</c:v>
                </c:pt>
                <c:pt idx="15">
                  <c:v>195.38473949455187</c:v>
                </c:pt>
                <c:pt idx="16">
                  <c:v>185.63476421219826</c:v>
                </c:pt>
                <c:pt idx="17">
                  <c:v>178.74627108617932</c:v>
                </c:pt>
                <c:pt idx="18">
                  <c:v>174.1567443629446</c:v>
                </c:pt>
                <c:pt idx="19">
                  <c:v>170.66666666666669</c:v>
                </c:pt>
                <c:pt idx="20">
                  <c:v>170.66666666666669</c:v>
                </c:pt>
                <c:pt idx="21">
                  <c:v>169.8179991031007</c:v>
                </c:pt>
                <c:pt idx="22">
                  <c:v>167.32677546625376</c:v>
                </c:pt>
                <c:pt idx="23">
                  <c:v>163.34862056504278</c:v>
                </c:pt>
                <c:pt idx="24">
                  <c:v>158.11601175510054</c:v>
                </c:pt>
                <c:pt idx="25">
                  <c:v>151.90477717026153</c:v>
                </c:pt>
                <c:pt idx="26">
                  <c:v>144.99866880777677</c:v>
                </c:pt>
                <c:pt idx="27">
                  <c:v>137.65901086798027</c:v>
                </c:pt>
                <c:pt idx="28">
                  <c:v>130.10383901997835</c:v>
                </c:pt>
                <c:pt idx="29">
                  <c:v>122.49759489875129</c:v>
                </c:pt>
                <c:pt idx="30">
                  <c:v>114.94968098566517</c:v>
                </c:pt>
                <c:pt idx="31">
                  <c:v>107.51876141383946</c:v>
                </c:pt>
                <c:pt idx="32">
                  <c:v>100.21955711388892</c:v>
                </c:pt>
                <c:pt idx="33">
                  <c:v>93.02949040101277</c:v>
                </c:pt>
                <c:pt idx="34">
                  <c:v>85.89329314555135</c:v>
                </c:pt>
                <c:pt idx="35">
                  <c:v>78.72418771698091</c:v>
                </c:pt>
                <c:pt idx="36">
                  <c:v>71.40022879282645</c:v>
                </c:pt>
                <c:pt idx="37">
                  <c:v>63.75360712352574</c:v>
                </c:pt>
                <c:pt idx="38">
                  <c:v>55.548633901625465</c:v>
                </c:pt>
                <c:pt idx="39">
                  <c:v>46.43937043569008</c:v>
                </c:pt>
                <c:pt idx="40">
                  <c:v>35.88673311488236</c:v>
                </c:pt>
              </c:numCache>
            </c:numRef>
          </c:yVal>
          <c:smooth val="1"/>
        </c:ser>
        <c:ser>
          <c:idx val="2"/>
          <c:order val="1"/>
          <c:tx>
            <c:v>A2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y'!$A$11:$A$51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y'!$K$11:$K$51</c:f>
              <c:numCache>
                <c:ptCount val="41"/>
                <c:pt idx="0">
                  <c:v>305.4466002184509</c:v>
                </c:pt>
                <c:pt idx="1">
                  <c:v>317.6582049077305</c:v>
                </c:pt>
                <c:pt idx="2">
                  <c:v>331.74763525802456</c:v>
                </c:pt>
                <c:pt idx="3">
                  <c:v>348.72012730095565</c:v>
                </c:pt>
                <c:pt idx="4">
                  <c:v>370.0442223578964</c:v>
                </c:pt>
                <c:pt idx="5">
                  <c:v>397.9012830819378</c:v>
                </c:pt>
                <c:pt idx="6">
                  <c:v>435.36059891149307</c:v>
                </c:pt>
                <c:pt idx="7">
                  <c:v>485.78922548405734</c:v>
                </c:pt>
                <c:pt idx="8">
                  <c:v>549.8038657958978</c:v>
                </c:pt>
                <c:pt idx="9">
                  <c:v>620.2142650732583</c:v>
                </c:pt>
                <c:pt idx="10">
                  <c:v>684.2000440033273</c:v>
                </c:pt>
                <c:pt idx="11">
                  <c:v>734.1743636153615</c:v>
                </c:pt>
                <c:pt idx="12">
                  <c:v>770.4916140735249</c:v>
                </c:pt>
                <c:pt idx="13">
                  <c:v>796.4523846413167</c:v>
                </c:pt>
                <c:pt idx="14">
                  <c:v>815.1108253792238</c:v>
                </c:pt>
                <c:pt idx="15">
                  <c:v>828.6152605054481</c:v>
                </c:pt>
                <c:pt idx="16">
                  <c:v>838.3652357878018</c:v>
                </c:pt>
                <c:pt idx="17">
                  <c:v>845.2537289138207</c:v>
                </c:pt>
                <c:pt idx="18">
                  <c:v>849.8432556370554</c:v>
                </c:pt>
                <c:pt idx="19">
                  <c:v>853.3333333333333</c:v>
                </c:pt>
                <c:pt idx="20">
                  <c:v>853.3333333333333</c:v>
                </c:pt>
                <c:pt idx="21">
                  <c:v>854.1820008968994</c:v>
                </c:pt>
                <c:pt idx="22">
                  <c:v>856.6732245337462</c:v>
                </c:pt>
                <c:pt idx="23">
                  <c:v>860.6513794349571</c:v>
                </c:pt>
                <c:pt idx="24">
                  <c:v>865.8839882448995</c:v>
                </c:pt>
                <c:pt idx="25">
                  <c:v>872.0952228297385</c:v>
                </c:pt>
                <c:pt idx="26">
                  <c:v>879.0013311922232</c:v>
                </c:pt>
                <c:pt idx="27">
                  <c:v>886.3409891320198</c:v>
                </c:pt>
                <c:pt idx="28">
                  <c:v>893.8961609800217</c:v>
                </c:pt>
                <c:pt idx="29">
                  <c:v>901.5024051012488</c:v>
                </c:pt>
                <c:pt idx="30">
                  <c:v>909.0503190143347</c:v>
                </c:pt>
                <c:pt idx="31">
                  <c:v>916.4812385861605</c:v>
                </c:pt>
                <c:pt idx="32">
                  <c:v>923.7804428861111</c:v>
                </c:pt>
                <c:pt idx="33">
                  <c:v>930.9705095989873</c:v>
                </c:pt>
                <c:pt idx="34">
                  <c:v>938.1067068544487</c:v>
                </c:pt>
                <c:pt idx="35">
                  <c:v>945.2758122830191</c:v>
                </c:pt>
                <c:pt idx="36">
                  <c:v>952.5997712071735</c:v>
                </c:pt>
                <c:pt idx="37">
                  <c:v>960.2463928764741</c:v>
                </c:pt>
                <c:pt idx="38">
                  <c:v>968.4513660983746</c:v>
                </c:pt>
                <c:pt idx="39">
                  <c:v>977.5606295643099</c:v>
                </c:pt>
                <c:pt idx="40">
                  <c:v>988.1132668851176</c:v>
                </c:pt>
              </c:numCache>
            </c:numRef>
          </c:yVal>
          <c:smooth val="1"/>
        </c:ser>
        <c:ser>
          <c:idx val="3"/>
          <c:order val="2"/>
          <c:tx>
            <c:v>A3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y'!$A$11:$A$51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y'!$L$11:$L$51</c:f>
              <c:numCache>
                <c:ptCount val="41"/>
                <c:pt idx="0">
                  <c:v>35.88673311488236</c:v>
                </c:pt>
                <c:pt idx="1">
                  <c:v>46.43937043569025</c:v>
                </c:pt>
                <c:pt idx="2">
                  <c:v>55.548633901625635</c:v>
                </c:pt>
                <c:pt idx="3">
                  <c:v>63.75360712352585</c:v>
                </c:pt>
                <c:pt idx="4">
                  <c:v>71.40022879282657</c:v>
                </c:pt>
                <c:pt idx="5">
                  <c:v>78.72418771698102</c:v>
                </c:pt>
                <c:pt idx="6">
                  <c:v>85.89329314555147</c:v>
                </c:pt>
                <c:pt idx="7">
                  <c:v>93.02949040101288</c:v>
                </c:pt>
                <c:pt idx="8">
                  <c:v>100.21955711388904</c:v>
                </c:pt>
                <c:pt idx="9">
                  <c:v>107.51876141383957</c:v>
                </c:pt>
                <c:pt idx="10">
                  <c:v>114.94968098566528</c:v>
                </c:pt>
                <c:pt idx="11">
                  <c:v>122.4975948987514</c:v>
                </c:pt>
                <c:pt idx="12">
                  <c:v>130.10383901997847</c:v>
                </c:pt>
                <c:pt idx="13">
                  <c:v>137.65901086798038</c:v>
                </c:pt>
                <c:pt idx="14">
                  <c:v>144.99866880777688</c:v>
                </c:pt>
                <c:pt idx="15">
                  <c:v>151.90477717026164</c:v>
                </c:pt>
                <c:pt idx="16">
                  <c:v>158.1160117551006</c:v>
                </c:pt>
                <c:pt idx="17">
                  <c:v>163.3486205650429</c:v>
                </c:pt>
                <c:pt idx="18">
                  <c:v>167.32677546625382</c:v>
                </c:pt>
                <c:pt idx="19">
                  <c:v>170.66666666666669</c:v>
                </c:pt>
                <c:pt idx="20">
                  <c:v>170.66666666666669</c:v>
                </c:pt>
                <c:pt idx="21">
                  <c:v>171.52471735566343</c:v>
                </c:pt>
                <c:pt idx="22">
                  <c:v>174.1567443629446</c:v>
                </c:pt>
                <c:pt idx="23">
                  <c:v>178.74627108617932</c:v>
                </c:pt>
                <c:pt idx="24">
                  <c:v>185.63476421219838</c:v>
                </c:pt>
                <c:pt idx="25">
                  <c:v>195.3847394945521</c:v>
                </c:pt>
                <c:pt idx="26">
                  <c:v>208.88917462077637</c:v>
                </c:pt>
                <c:pt idx="27">
                  <c:v>227.5476153586837</c:v>
                </c:pt>
                <c:pt idx="28">
                  <c:v>253.50838592647546</c:v>
                </c:pt>
                <c:pt idx="29">
                  <c:v>289.82563638463915</c:v>
                </c:pt>
                <c:pt idx="30">
                  <c:v>339.79995599667353</c:v>
                </c:pt>
                <c:pt idx="31">
                  <c:v>403.7857349267428</c:v>
                </c:pt>
                <c:pt idx="32">
                  <c:v>474.1961342041033</c:v>
                </c:pt>
                <c:pt idx="33">
                  <c:v>538.2107745159435</c:v>
                </c:pt>
                <c:pt idx="34">
                  <c:v>588.6394010885076</c:v>
                </c:pt>
                <c:pt idx="35">
                  <c:v>626.0987169180628</c:v>
                </c:pt>
                <c:pt idx="36">
                  <c:v>653.9557776421041</c:v>
                </c:pt>
                <c:pt idx="37">
                  <c:v>675.2798726990447</c:v>
                </c:pt>
                <c:pt idx="38">
                  <c:v>692.2523647419755</c:v>
                </c:pt>
                <c:pt idx="39">
                  <c:v>706.3417950922696</c:v>
                </c:pt>
                <c:pt idx="40">
                  <c:v>718.5533997815492</c:v>
                </c:pt>
              </c:numCache>
            </c:numRef>
          </c:yVal>
          <c:smooth val="1"/>
        </c:ser>
        <c:ser>
          <c:idx val="0"/>
          <c:order val="3"/>
          <c:tx>
            <c:v>A4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'Snake - y'!$A$11:$A$51</c:f>
              <c:numCache>
                <c:ptCount val="41"/>
                <c:pt idx="0">
                  <c:v>-1</c:v>
                </c:pt>
                <c:pt idx="1">
                  <c:v>-0.95</c:v>
                </c:pt>
                <c:pt idx="2">
                  <c:v>-0.8999999999999999</c:v>
                </c:pt>
                <c:pt idx="3">
                  <c:v>-0.8499999999999999</c:v>
                </c:pt>
                <c:pt idx="4">
                  <c:v>-0.7999999999999998</c:v>
                </c:pt>
                <c:pt idx="5">
                  <c:v>-0.7499999999999998</c:v>
                </c:pt>
                <c:pt idx="6">
                  <c:v>-0.6999999999999997</c:v>
                </c:pt>
                <c:pt idx="7">
                  <c:v>-0.6499999999999997</c:v>
                </c:pt>
                <c:pt idx="8">
                  <c:v>-0.5999999999999996</c:v>
                </c:pt>
                <c:pt idx="9">
                  <c:v>-0.5499999999999996</c:v>
                </c:pt>
                <c:pt idx="10">
                  <c:v>-0.4999999999999996</c:v>
                </c:pt>
                <c:pt idx="11">
                  <c:v>-0.4499999999999996</c:v>
                </c:pt>
                <c:pt idx="12">
                  <c:v>-0.39999999999999963</c:v>
                </c:pt>
                <c:pt idx="13">
                  <c:v>-0.34999999999999964</c:v>
                </c:pt>
                <c:pt idx="14">
                  <c:v>-0.29999999999999966</c:v>
                </c:pt>
                <c:pt idx="15">
                  <c:v>-0.24999999999999967</c:v>
                </c:pt>
                <c:pt idx="16">
                  <c:v>-0.19999999999999968</c:v>
                </c:pt>
                <c:pt idx="17">
                  <c:v>-0.1499999999999997</c:v>
                </c:pt>
                <c:pt idx="18">
                  <c:v>-0.09999999999999969</c:v>
                </c:pt>
                <c:pt idx="19">
                  <c:v>-0.049999999999999684</c:v>
                </c:pt>
                <c:pt idx="20">
                  <c:v>3.191891195797325E-16</c:v>
                </c:pt>
                <c:pt idx="21">
                  <c:v>0.05000000000000032</c:v>
                </c:pt>
                <c:pt idx="22">
                  <c:v>0.10000000000000032</c:v>
                </c:pt>
                <c:pt idx="23">
                  <c:v>0.15000000000000033</c:v>
                </c:pt>
                <c:pt idx="24">
                  <c:v>0.20000000000000034</c:v>
                </c:pt>
                <c:pt idx="25">
                  <c:v>0.25000000000000033</c:v>
                </c:pt>
                <c:pt idx="26">
                  <c:v>0.3000000000000003</c:v>
                </c:pt>
                <c:pt idx="27">
                  <c:v>0.3500000000000003</c:v>
                </c:pt>
                <c:pt idx="28">
                  <c:v>0.4000000000000003</c:v>
                </c:pt>
                <c:pt idx="29">
                  <c:v>0.4500000000000003</c:v>
                </c:pt>
                <c:pt idx="30">
                  <c:v>0.5000000000000003</c:v>
                </c:pt>
                <c:pt idx="31">
                  <c:v>0.5500000000000004</c:v>
                </c:pt>
                <c:pt idx="32">
                  <c:v>0.6000000000000004</c:v>
                </c:pt>
                <c:pt idx="33">
                  <c:v>0.6500000000000005</c:v>
                </c:pt>
                <c:pt idx="34">
                  <c:v>0.7000000000000005</c:v>
                </c:pt>
                <c:pt idx="35">
                  <c:v>0.7500000000000006</c:v>
                </c:pt>
                <c:pt idx="36">
                  <c:v>0.8000000000000006</c:v>
                </c:pt>
                <c:pt idx="37">
                  <c:v>0.8500000000000006</c:v>
                </c:pt>
                <c:pt idx="38">
                  <c:v>0.9000000000000007</c:v>
                </c:pt>
                <c:pt idx="39">
                  <c:v>0.9500000000000007</c:v>
                </c:pt>
                <c:pt idx="40">
                  <c:v>1</c:v>
                </c:pt>
              </c:numCache>
            </c:numRef>
          </c:xVal>
          <c:yVal>
            <c:numRef>
              <c:f>'Snake - y'!$M$11:$M$51</c:f>
              <c:numCache>
                <c:ptCount val="41"/>
                <c:pt idx="0">
                  <c:v>988.1132668851176</c:v>
                </c:pt>
                <c:pt idx="1">
                  <c:v>977.5606295643097</c:v>
                </c:pt>
                <c:pt idx="2">
                  <c:v>968.4513660983744</c:v>
                </c:pt>
                <c:pt idx="3">
                  <c:v>960.2463928764741</c:v>
                </c:pt>
                <c:pt idx="4">
                  <c:v>952.5997712071735</c:v>
                </c:pt>
                <c:pt idx="5">
                  <c:v>945.2758122830189</c:v>
                </c:pt>
                <c:pt idx="6">
                  <c:v>938.1067068544485</c:v>
                </c:pt>
                <c:pt idx="7">
                  <c:v>930.9705095989871</c:v>
                </c:pt>
                <c:pt idx="8">
                  <c:v>923.7804428861109</c:v>
                </c:pt>
                <c:pt idx="9">
                  <c:v>916.4812385861603</c:v>
                </c:pt>
                <c:pt idx="10">
                  <c:v>909.0503190143347</c:v>
                </c:pt>
                <c:pt idx="11">
                  <c:v>901.5024051012485</c:v>
                </c:pt>
                <c:pt idx="12">
                  <c:v>893.8961609800215</c:v>
                </c:pt>
                <c:pt idx="13">
                  <c:v>886.3409891320196</c:v>
                </c:pt>
                <c:pt idx="14">
                  <c:v>879.0013311922232</c:v>
                </c:pt>
                <c:pt idx="15">
                  <c:v>872.0952228297383</c:v>
                </c:pt>
                <c:pt idx="16">
                  <c:v>865.8839882448995</c:v>
                </c:pt>
                <c:pt idx="17">
                  <c:v>860.6513794349571</c:v>
                </c:pt>
                <c:pt idx="18">
                  <c:v>856.6732245337462</c:v>
                </c:pt>
                <c:pt idx="19">
                  <c:v>853.3333333333333</c:v>
                </c:pt>
                <c:pt idx="20">
                  <c:v>853.3333333333333</c:v>
                </c:pt>
                <c:pt idx="21">
                  <c:v>852.4752826443366</c:v>
                </c:pt>
                <c:pt idx="22">
                  <c:v>849.8432556370553</c:v>
                </c:pt>
                <c:pt idx="23">
                  <c:v>845.2537289138206</c:v>
                </c:pt>
                <c:pt idx="24">
                  <c:v>838.3652357878016</c:v>
                </c:pt>
                <c:pt idx="25">
                  <c:v>828.615260505448</c:v>
                </c:pt>
                <c:pt idx="26">
                  <c:v>815.1108253792237</c:v>
                </c:pt>
                <c:pt idx="27">
                  <c:v>796.4523846413164</c:v>
                </c:pt>
                <c:pt idx="28">
                  <c:v>770.4916140735245</c:v>
                </c:pt>
                <c:pt idx="29">
                  <c:v>734.1743636153609</c:v>
                </c:pt>
                <c:pt idx="30">
                  <c:v>684.2000440033264</c:v>
                </c:pt>
                <c:pt idx="31">
                  <c:v>620.2142650732571</c:v>
                </c:pt>
                <c:pt idx="32">
                  <c:v>549.8038657958966</c:v>
                </c:pt>
                <c:pt idx="33">
                  <c:v>485.78922548405654</c:v>
                </c:pt>
                <c:pt idx="34">
                  <c:v>435.3605989114924</c:v>
                </c:pt>
                <c:pt idx="35">
                  <c:v>397.9012830819372</c:v>
                </c:pt>
                <c:pt idx="36">
                  <c:v>370.04422235789593</c:v>
                </c:pt>
                <c:pt idx="37">
                  <c:v>348.72012730095537</c:v>
                </c:pt>
                <c:pt idx="38">
                  <c:v>331.74763525802445</c:v>
                </c:pt>
                <c:pt idx="39">
                  <c:v>317.6582049077304</c:v>
                </c:pt>
                <c:pt idx="40">
                  <c:v>305.4466002184509</c:v>
                </c:pt>
              </c:numCache>
            </c:numRef>
          </c:yVal>
          <c:smooth val="1"/>
        </c:ser>
        <c:axId val="43034325"/>
        <c:axId val="51764606"/>
      </c:scatterChart>
      <c:valAx>
        <c:axId val="43034325"/>
        <c:scaling>
          <c:orientation val="minMax"/>
          <c:max val="1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Joystick Inout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764606"/>
        <c:crossesAt val="0"/>
        <c:crossBetween val="midCat"/>
        <c:dispUnits/>
        <c:majorUnit val="1"/>
      </c:valAx>
      <c:valAx>
        <c:axId val="51764606"/>
        <c:scaling>
          <c:orientation val="minMax"/>
          <c:max val="10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 Output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3034325"/>
        <c:crossesAt val="-1"/>
        <c:crossBetween val="midCat"/>
        <c:dispUnits/>
        <c:majorUnit val="51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28575</xdr:rowOff>
    </xdr:from>
    <xdr:to>
      <xdr:col>12</xdr:col>
      <xdr:colOff>342900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0" y="4886325"/>
        <a:ext cx="62007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38100</xdr:rowOff>
    </xdr:from>
    <xdr:to>
      <xdr:col>12</xdr:col>
      <xdr:colOff>333375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9525" y="4933950"/>
        <a:ext cx="604837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18</xdr:row>
      <xdr:rowOff>85725</xdr:rowOff>
    </xdr:from>
    <xdr:to>
      <xdr:col>16</xdr:col>
      <xdr:colOff>85725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362700" y="3200400"/>
          <a:ext cx="9715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266700</xdr:colOff>
      <xdr:row>24</xdr:row>
      <xdr:rowOff>95250</xdr:rowOff>
    </xdr:from>
    <xdr:to>
      <xdr:col>16</xdr:col>
      <xdr:colOff>76200</xdr:colOff>
      <xdr:row>25</xdr:row>
      <xdr:rowOff>76200</xdr:rowOff>
    </xdr:to>
    <xdr:sp>
      <xdr:nvSpPr>
        <xdr:cNvPr id="3" name="Line 3"/>
        <xdr:cNvSpPr>
          <a:spLocks/>
        </xdr:cNvSpPr>
      </xdr:nvSpPr>
      <xdr:spPr>
        <a:xfrm>
          <a:off x="6753225" y="4181475"/>
          <a:ext cx="5715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tabSelected="1" workbookViewId="0" topLeftCell="A1">
      <selection activeCell="A1" sqref="A1"/>
    </sheetView>
  </sheetViews>
  <sheetFormatPr defaultColWidth="9.140625" defaultRowHeight="12.75"/>
  <cols>
    <col min="1" max="2" width="7.7109375" style="1" customWidth="1"/>
    <col min="3" max="3" width="9.140625" style="1" customWidth="1"/>
    <col min="4" max="5" width="6.7109375" style="1" customWidth="1"/>
    <col min="6" max="6" width="5.57421875" style="1" customWidth="1"/>
    <col min="7" max="10" width="7.7109375" style="1" customWidth="1"/>
    <col min="11" max="12" width="6.7109375" style="1" customWidth="1"/>
    <col min="13" max="13" width="5.7109375" style="1" customWidth="1"/>
    <col min="14" max="17" width="7.7109375" style="1" customWidth="1"/>
    <col min="18" max="18" width="3.421875" style="1" customWidth="1"/>
    <col min="19" max="19" width="3.28125" style="1" bestFit="1" customWidth="1"/>
    <col min="20" max="20" width="3.421875" style="1" customWidth="1"/>
    <col min="21" max="21" width="3.28125" style="1" customWidth="1"/>
    <col min="22" max="25" width="5.7109375" style="1" customWidth="1"/>
    <col min="26" max="26" width="3.28125" style="1" customWidth="1"/>
    <col min="27" max="28" width="6.7109375" style="1" customWidth="1"/>
    <col min="29" max="29" width="5.140625" style="1" customWidth="1"/>
    <col min="30" max="33" width="7.28125" style="1" customWidth="1"/>
    <col min="34" max="16384" width="9.140625" style="1" customWidth="1"/>
  </cols>
  <sheetData>
    <row r="1" spans="1:19" ht="21">
      <c r="A1" s="30" t="s">
        <v>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8" t="s">
        <v>76</v>
      </c>
      <c r="S1" s="11"/>
    </row>
    <row r="2" ht="9" customHeight="1"/>
    <row r="3" spans="1:19" ht="12.75">
      <c r="A3" s="3" t="s">
        <v>2</v>
      </c>
      <c r="B3" s="13">
        <v>14</v>
      </c>
      <c r="C3" s="1" t="s">
        <v>4</v>
      </c>
      <c r="G3" s="31" t="s">
        <v>53</v>
      </c>
      <c r="H3" s="37">
        <v>1</v>
      </c>
      <c r="I3" s="22"/>
      <c r="J3" s="22"/>
      <c r="K3" s="22"/>
      <c r="L3" s="22"/>
      <c r="M3" s="22"/>
      <c r="N3" s="22"/>
      <c r="O3" s="22"/>
      <c r="P3" s="22"/>
      <c r="Q3" s="22"/>
      <c r="R3" s="79">
        <v>-1</v>
      </c>
      <c r="S3" s="22"/>
    </row>
    <row r="4" spans="1:3" ht="12.75">
      <c r="A4" s="3" t="s">
        <v>3</v>
      </c>
      <c r="B4" s="13">
        <v>10</v>
      </c>
      <c r="C4" s="1" t="s">
        <v>4</v>
      </c>
    </row>
    <row r="5" spans="6:29" ht="15">
      <c r="F5" s="15"/>
      <c r="G5" s="94" t="str">
        <f>IF(OR(G8=1,G8=2),"Rear-","Fore-")&amp;IF(OR(G8=1,G8=4),"Rt","Lft")</f>
        <v>Rear-Rt</v>
      </c>
      <c r="H5" s="94" t="str">
        <f>IF(OR(H8=1,H8=2),"Rear-","Fore-")&amp;IF(OR(H8=1,H8=4),"Rt","Lft")</f>
        <v>Rear-Lft</v>
      </c>
      <c r="I5" s="94" t="str">
        <f>IF(OR(I8=1,I8=2),"Rear-","Fore-")&amp;IF(OR(I8=1,I8=4),"Rt","Lft")</f>
        <v>Fore-Lft</v>
      </c>
      <c r="J5" s="94" t="str">
        <f>IF(OR(J8=1,J8=2),"Rear-","Fore-")&amp;IF(OR(J8=1,J8=4),"Rt","Lft")</f>
        <v>Fore-Rt</v>
      </c>
      <c r="K5" s="15"/>
      <c r="L5" s="15"/>
      <c r="M5" s="15"/>
      <c r="N5" s="68" t="s">
        <v>63</v>
      </c>
      <c r="O5" s="68"/>
      <c r="P5" s="68"/>
      <c r="Q5" s="68"/>
      <c r="R5" s="15"/>
      <c r="S5" s="15"/>
      <c r="AC5" s="15"/>
    </row>
    <row r="6" spans="1:24" ht="15.75">
      <c r="A6" s="39" t="s">
        <v>23</v>
      </c>
      <c r="B6" s="21"/>
      <c r="C6" s="16" t="s">
        <v>49</v>
      </c>
      <c r="D6" s="33" t="s">
        <v>47</v>
      </c>
      <c r="E6" s="34"/>
      <c r="F6" s="32" t="s">
        <v>50</v>
      </c>
      <c r="G6" s="19">
        <v>1</v>
      </c>
      <c r="H6" s="19">
        <v>2</v>
      </c>
      <c r="I6" s="19">
        <v>3</v>
      </c>
      <c r="J6" s="26">
        <v>4</v>
      </c>
      <c r="K6" s="66" t="s">
        <v>62</v>
      </c>
      <c r="L6" s="67"/>
      <c r="M6" s="32" t="s">
        <v>50</v>
      </c>
      <c r="N6" s="19">
        <v>1</v>
      </c>
      <c r="O6" s="19">
        <v>2</v>
      </c>
      <c r="P6" s="19">
        <v>3</v>
      </c>
      <c r="Q6" s="26">
        <v>4</v>
      </c>
      <c r="R6" s="22"/>
      <c r="S6" s="38"/>
      <c r="U6" s="8"/>
      <c r="V6" s="8"/>
      <c r="W6" s="8"/>
      <c r="X6" s="8"/>
    </row>
    <row r="7" spans="1:25" ht="15.75">
      <c r="A7" s="43"/>
      <c r="B7" s="23"/>
      <c r="C7" s="17" t="s">
        <v>51</v>
      </c>
      <c r="D7" s="33" t="s">
        <v>21</v>
      </c>
      <c r="E7" s="34"/>
      <c r="F7" s="19" t="s">
        <v>48</v>
      </c>
      <c r="G7" s="88">
        <f>VLOOKUP($H$3,$U$9:$Y$12,G6+1)</f>
        <v>512</v>
      </c>
      <c r="H7" s="88">
        <f>VLOOKUP($H$3,$U$9:$Y$12,H6+1)</f>
        <v>512</v>
      </c>
      <c r="I7" s="88">
        <f>VLOOKUP($H$3,$U$9:$Y$12,I6+1)</f>
        <v>512</v>
      </c>
      <c r="J7" s="89">
        <f>VLOOKUP($H$3,$U$9:$Y$12,J6+1)</f>
        <v>512</v>
      </c>
      <c r="K7" s="33" t="s">
        <v>21</v>
      </c>
      <c r="L7" s="34"/>
      <c r="M7" s="19" t="s">
        <v>48</v>
      </c>
      <c r="N7" s="92" t="str">
        <f>IF(OR(N8=1,N8=2),"Rear-","Fore-")&amp;IF(OR(N8=1,N8=4),"Rt","Lft")</f>
        <v>Rear-Rt</v>
      </c>
      <c r="O7" s="92" t="str">
        <f>IF(OR(O8=1,O8=2),"Rear-","Fore-")&amp;IF(OR(O8=1,O8=4),"Rt","Lft")</f>
        <v>Rear-Lft</v>
      </c>
      <c r="P7" s="92" t="str">
        <f>IF(OR(P8=1,P8=2),"Rear-","Fore-")&amp;IF(OR(P8=1,P8=4),"Rt","Lft")</f>
        <v>Fore-Lft</v>
      </c>
      <c r="Q7" s="93" t="str">
        <f>IF(OR(Q8=1,Q8=2),"Rear-","Fore-")&amp;IF(OR(Q8=1,Q8=4),"Rt","Lft")</f>
        <v>Fore-Rt</v>
      </c>
      <c r="R7" s="38"/>
      <c r="S7" s="22"/>
      <c r="T7" s="8"/>
      <c r="U7" s="8"/>
      <c r="V7" s="39" t="s">
        <v>55</v>
      </c>
      <c r="W7" s="20"/>
      <c r="X7" s="20"/>
      <c r="Y7" s="21"/>
    </row>
    <row r="8" spans="1:25" ht="12.75">
      <c r="A8" s="44" t="s">
        <v>18</v>
      </c>
      <c r="B8" s="25" t="s">
        <v>19</v>
      </c>
      <c r="C8" s="24" t="s">
        <v>52</v>
      </c>
      <c r="D8" s="35" t="s">
        <v>20</v>
      </c>
      <c r="E8" s="35" t="s">
        <v>22</v>
      </c>
      <c r="F8" s="36" t="s">
        <v>54</v>
      </c>
      <c r="G8" s="90">
        <f>VLOOKUP($H$3,$U$13:$Y$16,G6+1)</f>
        <v>1</v>
      </c>
      <c r="H8" s="90">
        <f>VLOOKUP($H$3,$U$13:$Y$16,H6+1)</f>
        <v>2</v>
      </c>
      <c r="I8" s="90">
        <f>VLOOKUP($H$3,$U$13:$Y$16,I6+1)</f>
        <v>3</v>
      </c>
      <c r="J8" s="91">
        <f>VLOOKUP($H$3,$U$13:$Y$16,J6+1)</f>
        <v>4</v>
      </c>
      <c r="K8" s="35" t="s">
        <v>20</v>
      </c>
      <c r="L8" s="35" t="s">
        <v>22</v>
      </c>
      <c r="M8" s="36" t="s">
        <v>54</v>
      </c>
      <c r="N8" s="90">
        <f>VLOOKUP($H$3,$U$13:$Y$16,N6+1)</f>
        <v>1</v>
      </c>
      <c r="O8" s="90">
        <f>VLOOKUP($H$3,$U$13:$Y$16,O6+1)</f>
        <v>2</v>
      </c>
      <c r="P8" s="90">
        <f>VLOOKUP($H$3,$U$13:$Y$16,P6+1)</f>
        <v>3</v>
      </c>
      <c r="Q8" s="91">
        <f>VLOOKUP($H$3,$U$13:$Y$16,Q6+1)</f>
        <v>4</v>
      </c>
      <c r="R8" s="22"/>
      <c r="S8" s="28"/>
      <c r="V8" s="43">
        <v>1</v>
      </c>
      <c r="W8" s="22">
        <v>2</v>
      </c>
      <c r="X8" s="22">
        <v>3</v>
      </c>
      <c r="Y8" s="23">
        <v>4</v>
      </c>
    </row>
    <row r="9" spans="1:30" ht="12.75">
      <c r="A9" s="51">
        <v>-1</v>
      </c>
      <c r="B9" s="27">
        <f>A9+0.05</f>
        <v>-0.95</v>
      </c>
      <c r="C9" s="18">
        <v>0</v>
      </c>
      <c r="D9" s="141">
        <f>'Snake - x'!N11</f>
        <v>206.55339978154902</v>
      </c>
      <c r="E9" s="141">
        <f>'Snake - y'!N11</f>
        <v>134.77993355178432</v>
      </c>
      <c r="F9" s="142">
        <f>IF(OR($H$3=1,$H$3=3),D9,E9)</f>
        <v>206.55339978154902</v>
      </c>
      <c r="G9" s="28">
        <f>G$7+IF(G$8=1,$F9,IF(G$8=2,-$F29,IF(G$8=3,$F29,-$F9)))</f>
        <v>718.553399781549</v>
      </c>
      <c r="H9" s="28">
        <f>H$7+IF(H$8=1,$F9,IF(H$8=2,-$F29,IF(H$8=3,$F29,-$F9)))</f>
        <v>988.1132668851176</v>
      </c>
      <c r="I9" s="28">
        <f>I$7+IF(I$8=1,$F9,IF(I$8=2,-$F29,IF(I$8=3,$F29,-$F9)))</f>
        <v>35.88673311488236</v>
      </c>
      <c r="J9" s="143">
        <f>J$7+IF(J$8=1,$F9,IF(J$8=2,-$F29,IF(J$8=3,$F29,-$F9)))</f>
        <v>305.44660021845095</v>
      </c>
      <c r="K9" s="86">
        <f>'Snake - x'!Q11</f>
        <v>0.9999999999999998</v>
      </c>
      <c r="L9" s="87">
        <f>'Snake - y'!Q11</f>
        <v>1</v>
      </c>
      <c r="M9" s="65">
        <f>IF(OR($H$3=1,$H$3=3),K9,L9)</f>
        <v>0.9999999999999998</v>
      </c>
      <c r="N9" s="56">
        <f aca="true" t="shared" si="0" ref="N9:N29">IF(AND($C9&lt;11,OR(N$8=1,N$8=4)),1,IF(AND($C9&gt;10,OR(N$8=2,N$8=3)),1,$M9))*IF(OR(AND(OR($H$3=1,$H$3=3),OR(N$8=2,N$8=3)),AND(OR($H$3=2,$H$3=4),OR(N$8=1,N$8=4))),$R$3,-$R$3)</f>
        <v>1</v>
      </c>
      <c r="O9" s="56">
        <f aca="true" t="shared" si="1" ref="O9:Q29">IF(AND($C9&lt;11,OR(O$8=1,O$8=4)),1,IF(AND($C9&gt;10,OR(O$8=2,O$8=3)),1,$M9))*IF(OR(AND(OR($H$3=1,$H$3=3),OR(O$8=2,O$8=3)),AND(OR($H$3=2,$H$3=4),OR(O$8=1,O$8=4))),$R$3,-$R$3)</f>
        <v>-0.9999999999999998</v>
      </c>
      <c r="P9" s="56">
        <f t="shared" si="1"/>
        <v>-0.9999999999999998</v>
      </c>
      <c r="Q9" s="57">
        <f t="shared" si="1"/>
        <v>1</v>
      </c>
      <c r="R9" s="28"/>
      <c r="S9" s="158" t="s">
        <v>61</v>
      </c>
      <c r="T9" s="161" t="s">
        <v>56</v>
      </c>
      <c r="U9" s="42">
        <v>1</v>
      </c>
      <c r="V9" s="132">
        <f>'Snake - x'!$G$7</f>
        <v>512</v>
      </c>
      <c r="W9" s="133">
        <f>'Snake - x'!$G$7</f>
        <v>512</v>
      </c>
      <c r="X9" s="133">
        <f>'Snake - x'!$G$7</f>
        <v>512</v>
      </c>
      <c r="Y9" s="134">
        <f>'Snake - x'!$G$7</f>
        <v>512</v>
      </c>
      <c r="AC9" s="10"/>
      <c r="AD9" s="10"/>
    </row>
    <row r="10" spans="1:30" ht="12.75">
      <c r="A10" s="51">
        <f>B9</f>
        <v>-0.95</v>
      </c>
      <c r="B10" s="27">
        <f>B9+0.1</f>
        <v>-0.85</v>
      </c>
      <c r="C10" s="18">
        <f>1+C9</f>
        <v>1</v>
      </c>
      <c r="D10" s="141">
        <f>'Snake - x'!N13</f>
        <v>168.310349857308</v>
      </c>
      <c r="E10" s="141">
        <f>'Snake - y'!N13</f>
        <v>115.11803276504105</v>
      </c>
      <c r="F10" s="142">
        <f aca="true" t="shared" si="2" ref="F10:F29">IF(OR($H$3=1,$H$3=3),D10,E10)</f>
        <v>168.310349857308</v>
      </c>
      <c r="G10" s="28">
        <f>G$7+IF(G$8=1,$F10,IF(G$8=2,-$F28,IF(G$8=3,$F28,-$F10)))</f>
        <v>680.310349857308</v>
      </c>
      <c r="H10" s="28">
        <f>H$7+IF(H$8=1,$F10,IF(H$8=2,-$F28,IF(H$8=3,$F28,-$F10)))</f>
        <v>937.2592289538377</v>
      </c>
      <c r="I10" s="28">
        <f>I$7+IF(I$8=1,$F10,IF(I$8=2,-$F28,IF(I$8=3,$F28,-$F10)))</f>
        <v>86.74077104616225</v>
      </c>
      <c r="J10" s="143">
        <f>J$7+IF(J$8=1,$F10,IF(J$8=2,-$F28,IF(J$8=3,$F28,-$F10)))</f>
        <v>343.689650142692</v>
      </c>
      <c r="K10" s="86">
        <f>'Snake - x'!Q13</f>
        <v>0.7550129443018357</v>
      </c>
      <c r="L10" s="87">
        <f>'Snake - y'!Q13</f>
        <v>0.7483776162154</v>
      </c>
      <c r="M10" s="55">
        <f aca="true" t="shared" si="3" ref="M10:M19">IF(OR($H$3=1,$H$3=3),K10,L10)</f>
        <v>0.7550129443018357</v>
      </c>
      <c r="N10" s="56">
        <f t="shared" si="0"/>
        <v>1</v>
      </c>
      <c r="O10" s="56">
        <f t="shared" si="1"/>
        <v>-0.7550129443018357</v>
      </c>
      <c r="P10" s="56">
        <f t="shared" si="1"/>
        <v>-0.7550129443018357</v>
      </c>
      <c r="Q10" s="57">
        <f t="shared" si="1"/>
        <v>1</v>
      </c>
      <c r="R10" s="28"/>
      <c r="S10" s="159"/>
      <c r="T10" s="162"/>
      <c r="U10" s="40">
        <v>2</v>
      </c>
      <c r="V10" s="135">
        <f>'Snake - y'!$G$7+'Snake - y'!J$9</f>
        <v>170.66666666666669</v>
      </c>
      <c r="W10" s="136">
        <f>'Snake - y'!$G$7+'Snake - y'!K$9</f>
        <v>853.3333333333333</v>
      </c>
      <c r="X10" s="136">
        <f>'Snake - y'!$G$7+'Snake - y'!L$9</f>
        <v>170.66666666666669</v>
      </c>
      <c r="Y10" s="137">
        <f>'Snake - y'!$G$7+'Snake - y'!M$9</f>
        <v>853.3333333333333</v>
      </c>
      <c r="AC10" s="10"/>
      <c r="AD10" s="10"/>
    </row>
    <row r="11" spans="1:30" ht="12.75">
      <c r="A11" s="51">
        <f>B10</f>
        <v>-0.85</v>
      </c>
      <c r="B11" s="27">
        <f>B10+0.1</f>
        <v>-0.75</v>
      </c>
      <c r="C11" s="18">
        <f aca="true" t="shared" si="4" ref="C11:C29">1+C10</f>
        <v>2</v>
      </c>
      <c r="D11" s="141">
        <f>'Snake - x'!N15</f>
        <v>138.62341175667495</v>
      </c>
      <c r="E11" s="141">
        <f>'Snake - y'!N15</f>
        <v>99.26643787384009</v>
      </c>
      <c r="F11" s="142">
        <f t="shared" si="2"/>
        <v>138.62341175667495</v>
      </c>
      <c r="G11" s="28">
        <f>G$7+IF(G$8=1,$F11,IF(G$8=2,-$F27,IF(G$8=3,$F27,-$F11)))</f>
        <v>650.623411756675</v>
      </c>
      <c r="H11" s="28">
        <f>H$7+IF(H$8=1,$F11,IF(H$8=2,-$F27,IF(H$8=3,$F27,-$F11)))</f>
        <v>870.608324793538</v>
      </c>
      <c r="I11" s="28">
        <f>I$7+IF(I$8=1,$F11,IF(I$8=2,-$F27,IF(I$8=3,$F27,-$F11)))</f>
        <v>153.39167520646197</v>
      </c>
      <c r="J11" s="143">
        <f>J$7+IF(J$8=1,$F11,IF(J$8=2,-$F27,IF(J$8=3,$F27,-$F11)))</f>
        <v>373.37658824332505</v>
      </c>
      <c r="K11" s="86">
        <f>'Snake - x'!Q15</f>
        <v>0.5974262860713677</v>
      </c>
      <c r="L11" s="87">
        <f>'Snake - y'!Q15</f>
        <v>0.5554658864718688</v>
      </c>
      <c r="M11" s="55">
        <f t="shared" si="3"/>
        <v>0.5974262860713677</v>
      </c>
      <c r="N11" s="56">
        <f t="shared" si="0"/>
        <v>1</v>
      </c>
      <c r="O11" s="56">
        <f t="shared" si="1"/>
        <v>-0.5974262860713677</v>
      </c>
      <c r="P11" s="56">
        <f t="shared" si="1"/>
        <v>-0.5974262860713677</v>
      </c>
      <c r="Q11" s="57">
        <f t="shared" si="1"/>
        <v>1</v>
      </c>
      <c r="R11" s="28"/>
      <c r="S11" s="159"/>
      <c r="T11" s="162"/>
      <c r="U11" s="40">
        <v>3</v>
      </c>
      <c r="V11" s="135">
        <f>'Snake - x'!$G$7</f>
        <v>512</v>
      </c>
      <c r="W11" s="136">
        <f>'Snake - x'!$G$7</f>
        <v>512</v>
      </c>
      <c r="X11" s="136">
        <f>'Snake - x'!$G$7</f>
        <v>512</v>
      </c>
      <c r="Y11" s="137">
        <f>'Snake - x'!$G$7</f>
        <v>512</v>
      </c>
      <c r="AC11" s="10"/>
      <c r="AD11" s="10"/>
    </row>
    <row r="12" spans="1:30" ht="12.75">
      <c r="A12" s="51">
        <f aca="true" t="shared" si="5" ref="A12:A28">B11</f>
        <v>-0.75</v>
      </c>
      <c r="B12" s="27">
        <f aca="true" t="shared" si="6" ref="B12:B28">B11+0.1</f>
        <v>-0.65</v>
      </c>
      <c r="C12" s="18">
        <f t="shared" si="4"/>
        <v>3</v>
      </c>
      <c r="D12" s="141">
        <f>'Snake - x'!N17</f>
        <v>113.01350440172398</v>
      </c>
      <c r="E12" s="141">
        <f>'Snake - y'!N17</f>
        <v>84.7733735211152</v>
      </c>
      <c r="F12" s="142">
        <f t="shared" si="2"/>
        <v>113.01350440172398</v>
      </c>
      <c r="G12" s="28">
        <f>G$7+IF(G$8=1,$F12,IF(G$8=2,-$F26,IF(G$8=3,$F26,-$F12)))</f>
        <v>625.0135044017239</v>
      </c>
      <c r="H12" s="28">
        <f>H$7+IF(H$8=1,$F12,IF(H$8=2,-$F26,IF(H$8=3,$F26,-$F12)))</f>
        <v>786.5016706224114</v>
      </c>
      <c r="I12" s="28">
        <f>I$7+IF(I$8=1,$F12,IF(I$8=2,-$F26,IF(I$8=3,$F26,-$F12)))</f>
        <v>237.49832937758862</v>
      </c>
      <c r="J12" s="143">
        <f>J$7+IF(J$8=1,$F12,IF(J$8=2,-$F26,IF(J$8=3,$F26,-$F12)))</f>
        <v>398.986495598276</v>
      </c>
      <c r="K12" s="86">
        <f>'Snake - x'!Q17</f>
        <v>0.5214177503284231</v>
      </c>
      <c r="L12" s="87">
        <f>'Snake - y'!Q17</f>
        <v>0.4052455428463181</v>
      </c>
      <c r="M12" s="55">
        <f t="shared" si="3"/>
        <v>0.5214177503284231</v>
      </c>
      <c r="N12" s="56">
        <f t="shared" si="0"/>
        <v>1</v>
      </c>
      <c r="O12" s="56">
        <f t="shared" si="1"/>
        <v>-0.5214177503284231</v>
      </c>
      <c r="P12" s="56">
        <f t="shared" si="1"/>
        <v>-0.5214177503284231</v>
      </c>
      <c r="Q12" s="57">
        <f t="shared" si="1"/>
        <v>1</v>
      </c>
      <c r="R12" s="28"/>
      <c r="S12" s="159"/>
      <c r="T12" s="163"/>
      <c r="U12" s="41">
        <v>4</v>
      </c>
      <c r="V12" s="138">
        <f>'Snake - y'!$G$7+'Snake - y'!J$9</f>
        <v>170.66666666666669</v>
      </c>
      <c r="W12" s="139">
        <f>'Snake - y'!$G$7+'Snake - y'!K$9</f>
        <v>853.3333333333333</v>
      </c>
      <c r="X12" s="139">
        <f>'Snake - y'!$G$7+'Snake - y'!L$9</f>
        <v>170.66666666666669</v>
      </c>
      <c r="Y12" s="140">
        <f>'Snake - y'!$G$7+'Snake - y'!M$9</f>
        <v>853.3333333333333</v>
      </c>
      <c r="AC12" s="10"/>
      <c r="AD12" s="10"/>
    </row>
    <row r="13" spans="1:30" ht="12.75">
      <c r="A13" s="51">
        <f t="shared" si="5"/>
        <v>-0.65</v>
      </c>
      <c r="B13" s="27">
        <f t="shared" si="6"/>
        <v>-0.55</v>
      </c>
      <c r="C13" s="18">
        <f t="shared" si="4"/>
        <v>4</v>
      </c>
      <c r="D13" s="141">
        <f>'Snake - x'!N19</f>
        <v>89.46605358504765</v>
      </c>
      <c r="E13" s="141">
        <f>'Snake - y'!N19</f>
        <v>70.44710955277763</v>
      </c>
      <c r="F13" s="142">
        <f t="shared" si="2"/>
        <v>89.46605358504765</v>
      </c>
      <c r="G13" s="28">
        <f>G$7+IF(G$8=1,$F13,IF(G$8=2,-$F25,IF(G$8=3,$F25,-$F13)))</f>
        <v>601.4660535850477</v>
      </c>
      <c r="H13" s="28">
        <f>H$7+IF(H$8=1,$F13,IF(H$8=2,-$F25,IF(H$8=3,$F25,-$F13)))</f>
        <v>698.8092539736563</v>
      </c>
      <c r="I13" s="28">
        <f>I$7+IF(I$8=1,$F13,IF(I$8=2,-$F25,IF(I$8=3,$F25,-$F13)))</f>
        <v>325.19074602634373</v>
      </c>
      <c r="J13" s="143">
        <f>J$7+IF(J$8=1,$F13,IF(J$8=2,-$F25,IF(J$8=3,$F25,-$F13)))</f>
        <v>422.53394641495237</v>
      </c>
      <c r="K13" s="86">
        <f>'Snake - x'!Q19</f>
        <v>0.5281999922570826</v>
      </c>
      <c r="L13" s="87">
        <f>'Snake - y'!Q19</f>
        <v>0.3234265162243723</v>
      </c>
      <c r="M13" s="55">
        <f t="shared" si="3"/>
        <v>0.5281999922570826</v>
      </c>
      <c r="N13" s="56">
        <f t="shared" si="0"/>
        <v>1</v>
      </c>
      <c r="O13" s="56">
        <f t="shared" si="1"/>
        <v>-0.5281999922570826</v>
      </c>
      <c r="P13" s="56">
        <f t="shared" si="1"/>
        <v>-0.5281999922570826</v>
      </c>
      <c r="Q13" s="57">
        <f t="shared" si="1"/>
        <v>1</v>
      </c>
      <c r="R13" s="28"/>
      <c r="S13" s="159"/>
      <c r="T13" s="164" t="s">
        <v>54</v>
      </c>
      <c r="U13" s="40">
        <v>1</v>
      </c>
      <c r="V13" s="80">
        <v>1</v>
      </c>
      <c r="W13" s="81">
        <v>2</v>
      </c>
      <c r="X13" s="81">
        <v>3</v>
      </c>
      <c r="Y13" s="82">
        <v>4</v>
      </c>
      <c r="AC13" s="10"/>
      <c r="AD13" s="10"/>
    </row>
    <row r="14" spans="1:30" ht="12.75">
      <c r="A14" s="51">
        <f t="shared" si="5"/>
        <v>-0.55</v>
      </c>
      <c r="B14" s="27">
        <f t="shared" si="6"/>
        <v>-0.45000000000000007</v>
      </c>
      <c r="C14" s="18">
        <f t="shared" si="4"/>
        <v>5</v>
      </c>
      <c r="D14" s="141">
        <f>'Snake - x'!N21</f>
        <v>67.2277504301985</v>
      </c>
      <c r="E14" s="141">
        <f>'Snake - y'!N21</f>
        <v>55.716985681001425</v>
      </c>
      <c r="F14" s="142">
        <f t="shared" si="2"/>
        <v>67.2277504301985</v>
      </c>
      <c r="G14" s="28">
        <f>G$7+IF(G$8=1,$F14,IF(G$8=2,-$F24,IF(G$8=3,$F24,-$F14)))</f>
        <v>579.2277504301985</v>
      </c>
      <c r="H14" s="28">
        <f>H$7+IF(H$8=1,$F14,IF(H$8=2,-$F24,IF(H$8=3,$F24,-$F14)))</f>
        <v>627.5474306007263</v>
      </c>
      <c r="I14" s="28">
        <f>I$7+IF(I$8=1,$F14,IF(I$8=2,-$F24,IF(I$8=3,$F24,-$F14)))</f>
        <v>396.4525693992737</v>
      </c>
      <c r="J14" s="143">
        <f>J$7+IF(J$8=1,$F14,IF(J$8=2,-$F24,IF(J$8=3,$F24,-$F14)))</f>
        <v>444.7722495698015</v>
      </c>
      <c r="K14" s="86">
        <f>'Snake - x'!Q21</f>
        <v>0.6004827647286859</v>
      </c>
      <c r="L14" s="87">
        <f>'Snake - y'!Q21</f>
        <v>0.3612109614501258</v>
      </c>
      <c r="M14" s="55">
        <f t="shared" si="3"/>
        <v>0.6004827647286859</v>
      </c>
      <c r="N14" s="56">
        <f t="shared" si="0"/>
        <v>1</v>
      </c>
      <c r="O14" s="56">
        <f t="shared" si="1"/>
        <v>-0.6004827647286859</v>
      </c>
      <c r="P14" s="56">
        <f t="shared" si="1"/>
        <v>-0.6004827647286859</v>
      </c>
      <c r="Q14" s="57">
        <f t="shared" si="1"/>
        <v>1</v>
      </c>
      <c r="R14" s="28"/>
      <c r="S14" s="159"/>
      <c r="T14" s="165"/>
      <c r="U14" s="40">
        <v>2</v>
      </c>
      <c r="V14" s="80">
        <v>4</v>
      </c>
      <c r="W14" s="81">
        <v>1</v>
      </c>
      <c r="X14" s="81">
        <v>2</v>
      </c>
      <c r="Y14" s="82">
        <v>3</v>
      </c>
      <c r="AC14" s="10"/>
      <c r="AD14" s="10"/>
    </row>
    <row r="15" spans="1:30" ht="12.75">
      <c r="A15" s="51">
        <f t="shared" si="5"/>
        <v>-0.45000000000000007</v>
      </c>
      <c r="B15" s="27">
        <f t="shared" si="6"/>
        <v>-0.3500000000000001</v>
      </c>
      <c r="C15" s="18">
        <f t="shared" si="4"/>
        <v>6</v>
      </c>
      <c r="D15" s="141">
        <f>'Snake - x'!N23</f>
        <v>46.42692203608875</v>
      </c>
      <c r="E15" s="141">
        <f>'Snake - y'!N23</f>
        <v>40.562827646688206</v>
      </c>
      <c r="F15" s="142">
        <f t="shared" si="2"/>
        <v>46.42692203608875</v>
      </c>
      <c r="G15" s="28">
        <f>G$7+IF(G$8=1,$F15,IF(G$8=2,-$F23,IF(G$8=3,$F23,-$F15)))</f>
        <v>558.4269220360887</v>
      </c>
      <c r="H15" s="28">
        <f>H$7+IF(H$8=1,$F15,IF(H$8=2,-$F23,IF(H$8=3,$F23,-$F15)))</f>
        <v>578.1966749951089</v>
      </c>
      <c r="I15" s="28">
        <f>I$7+IF(I$8=1,$F15,IF(I$8=2,-$F23,IF(I$8=3,$F23,-$F15)))</f>
        <v>445.80332500489106</v>
      </c>
      <c r="J15" s="143">
        <f>J$7+IF(J$8=1,$F15,IF(J$8=2,-$F23,IF(J$8=3,$F23,-$F15)))</f>
        <v>465.57307796391126</v>
      </c>
      <c r="K15" s="86">
        <f>'Snake - x'!Q23</f>
        <v>0.7069076037944608</v>
      </c>
      <c r="L15" s="87">
        <f>'Snake - y'!Q23</f>
        <v>0.4987988189076868</v>
      </c>
      <c r="M15" s="55">
        <f t="shared" si="3"/>
        <v>0.7069076037944608</v>
      </c>
      <c r="N15" s="56">
        <f t="shared" si="0"/>
        <v>1</v>
      </c>
      <c r="O15" s="56">
        <f t="shared" si="1"/>
        <v>-0.7069076037944608</v>
      </c>
      <c r="P15" s="56">
        <f t="shared" si="1"/>
        <v>-0.7069076037944608</v>
      </c>
      <c r="Q15" s="57">
        <f t="shared" si="1"/>
        <v>1</v>
      </c>
      <c r="R15" s="28"/>
      <c r="S15" s="159"/>
      <c r="T15" s="165"/>
      <c r="U15" s="40">
        <v>3</v>
      </c>
      <c r="V15" s="80">
        <v>3</v>
      </c>
      <c r="W15" s="81">
        <v>4</v>
      </c>
      <c r="X15" s="81">
        <v>1</v>
      </c>
      <c r="Y15" s="82">
        <v>2</v>
      </c>
      <c r="AC15" s="10"/>
      <c r="AD15" s="10"/>
    </row>
    <row r="16" spans="1:30" ht="12.75">
      <c r="A16" s="51">
        <f t="shared" si="5"/>
        <v>-0.3500000000000001</v>
      </c>
      <c r="B16" s="27">
        <f t="shared" si="6"/>
        <v>-0.2500000000000001</v>
      </c>
      <c r="C16" s="18">
        <f t="shared" si="4"/>
        <v>7</v>
      </c>
      <c r="D16" s="141">
        <f>'Snake - x'!N25</f>
        <v>27.917885396475455</v>
      </c>
      <c r="E16" s="141">
        <f>'Snake - y'!N25</f>
        <v>25.667997858889812</v>
      </c>
      <c r="F16" s="142">
        <f t="shared" si="2"/>
        <v>27.917885396475455</v>
      </c>
      <c r="G16" s="28">
        <f>G$7+IF(G$8=1,$F16,IF(G$8=2,-$F22,IF(G$8=3,$F22,-$F16)))</f>
        <v>539.9178853964754</v>
      </c>
      <c r="H16" s="28">
        <f>H$7+IF(H$8=1,$F16,IF(H$8=2,-$F22,IF(H$8=3,$F22,-$F16)))</f>
        <v>546.1422215018182</v>
      </c>
      <c r="I16" s="28">
        <f>I$7+IF(I$8=1,$F16,IF(I$8=2,-$F22,IF(I$8=3,$F22,-$F16)))</f>
        <v>477.8577784981818</v>
      </c>
      <c r="J16" s="143">
        <f>J$7+IF(J$8=1,$F16,IF(J$8=2,-$F22,IF(J$8=3,$F22,-$F16)))</f>
        <v>484.08211460352453</v>
      </c>
      <c r="K16" s="86">
        <f>'Snake - x'!Q25</f>
        <v>0.8188110493746156</v>
      </c>
      <c r="L16" s="87">
        <f>'Snake - y'!Q25</f>
        <v>0.6734482424181178</v>
      </c>
      <c r="M16" s="55">
        <f t="shared" si="3"/>
        <v>0.8188110493746156</v>
      </c>
      <c r="N16" s="56">
        <f t="shared" si="0"/>
        <v>1</v>
      </c>
      <c r="O16" s="56">
        <f t="shared" si="1"/>
        <v>-0.8188110493746156</v>
      </c>
      <c r="P16" s="56">
        <f t="shared" si="1"/>
        <v>-0.8188110493746156</v>
      </c>
      <c r="Q16" s="57">
        <f t="shared" si="1"/>
        <v>1</v>
      </c>
      <c r="R16" s="28"/>
      <c r="S16" s="160"/>
      <c r="T16" s="166"/>
      <c r="U16" s="41">
        <v>4</v>
      </c>
      <c r="V16" s="83">
        <v>2</v>
      </c>
      <c r="W16" s="84">
        <v>3</v>
      </c>
      <c r="X16" s="84">
        <v>4</v>
      </c>
      <c r="Y16" s="85">
        <v>1</v>
      </c>
      <c r="AC16" s="10"/>
      <c r="AD16" s="10"/>
    </row>
    <row r="17" spans="1:30" ht="12.75">
      <c r="A17" s="51">
        <f t="shared" si="5"/>
        <v>-0.2500000000000001</v>
      </c>
      <c r="B17" s="27">
        <f t="shared" si="6"/>
        <v>-0.1500000000000001</v>
      </c>
      <c r="C17" s="18">
        <f t="shared" si="4"/>
        <v>8</v>
      </c>
      <c r="D17" s="141">
        <f>'Snake - x'!N27</f>
        <v>13.067599141321928</v>
      </c>
      <c r="E17" s="141">
        <f>'Snake - y'!N27</f>
        <v>12.550654911566074</v>
      </c>
      <c r="F17" s="142">
        <f t="shared" si="2"/>
        <v>13.067599141321928</v>
      </c>
      <c r="G17" s="28">
        <f>G$7+IF(G$8=1,$F17,IF(G$8=2,-$F21,IF(G$8=3,$F21,-$F17)))</f>
        <v>525.0675991413219</v>
      </c>
      <c r="H17" s="28">
        <f>H$7+IF(H$8=1,$F17,IF(H$8=2,-$F21,IF(H$8=3,$F21,-$F17)))</f>
        <v>526.293961506208</v>
      </c>
      <c r="I17" s="28">
        <f>I$7+IF(I$8=1,$F17,IF(I$8=2,-$F21,IF(I$8=3,$F21,-$F17)))</f>
        <v>497.706038493792</v>
      </c>
      <c r="J17" s="143">
        <f>J$7+IF(J$8=1,$F17,IF(J$8=2,-$F21,IF(J$8=3,$F21,-$F17)))</f>
        <v>498.9324008586781</v>
      </c>
      <c r="K17" s="86">
        <f>'Snake - x'!Q27</f>
        <v>0.9143124763973806</v>
      </c>
      <c r="L17" s="87">
        <f>'Snake - y'!Q27</f>
        <v>0.8386906237819493</v>
      </c>
      <c r="M17" s="55">
        <f t="shared" si="3"/>
        <v>0.9143124763973806</v>
      </c>
      <c r="N17" s="56">
        <f t="shared" si="0"/>
        <v>1</v>
      </c>
      <c r="O17" s="56">
        <f t="shared" si="1"/>
        <v>-0.9143124763973806</v>
      </c>
      <c r="P17" s="56">
        <f t="shared" si="1"/>
        <v>-0.9143124763973806</v>
      </c>
      <c r="Q17" s="57">
        <f t="shared" si="1"/>
        <v>1</v>
      </c>
      <c r="R17" s="28"/>
      <c r="S17" s="28"/>
      <c r="T17" s="10"/>
      <c r="U17" s="6"/>
      <c r="V17" s="6"/>
      <c r="W17" s="10"/>
      <c r="X17" s="10"/>
      <c r="AC17" s="10"/>
      <c r="AD17" s="10"/>
    </row>
    <row r="18" spans="1:30" ht="12.75">
      <c r="A18" s="51">
        <f t="shared" si="5"/>
        <v>-0.1500000000000001</v>
      </c>
      <c r="B18" s="27">
        <f t="shared" si="6"/>
        <v>-0.0500000000000001</v>
      </c>
      <c r="C18" s="18">
        <f t="shared" si="4"/>
        <v>9</v>
      </c>
      <c r="D18" s="141">
        <f>'Snake - x'!N29</f>
        <v>3.3754637983178646</v>
      </c>
      <c r="E18" s="141">
        <f>'Snake - y'!N29</f>
        <v>3.3398912004128536</v>
      </c>
      <c r="F18" s="142">
        <f t="shared" si="2"/>
        <v>3.3754637983178646</v>
      </c>
      <c r="G18" s="28">
        <f>G$7+IF(G$8=1,$F18,IF(G$8=2,-$F20,IF(G$8=3,$F20,-$F18)))</f>
        <v>515.3754637983178</v>
      </c>
      <c r="H18" s="28">
        <f>H$7+IF(H$8=1,$F18,IF(H$8=2,-$F20,IF(H$8=3,$F20,-$F18)))</f>
        <v>515.4520621585593</v>
      </c>
      <c r="I18" s="28">
        <f>I$7+IF(I$8=1,$F18,IF(I$8=2,-$F20,IF(I$8=3,$F20,-$F18)))</f>
        <v>508.54793784144067</v>
      </c>
      <c r="J18" s="143">
        <f>J$7+IF(J$8=1,$F18,IF(J$8=2,-$F20,IF(J$8=3,$F20,-$F18)))</f>
        <v>508.62453620168213</v>
      </c>
      <c r="K18" s="86">
        <f>'Snake - x'!Q29</f>
        <v>0.9778126448007503</v>
      </c>
      <c r="L18" s="87">
        <f>'Snake - y'!Q29</f>
        <v>0.9569710429686255</v>
      </c>
      <c r="M18" s="55">
        <f t="shared" si="3"/>
        <v>0.9778126448007503</v>
      </c>
      <c r="N18" s="56">
        <f t="shared" si="0"/>
        <v>1</v>
      </c>
      <c r="O18" s="56">
        <f t="shared" si="1"/>
        <v>-0.9778126448007503</v>
      </c>
      <c r="P18" s="56">
        <f t="shared" si="1"/>
        <v>-0.9778126448007503</v>
      </c>
      <c r="Q18" s="57">
        <f t="shared" si="1"/>
        <v>1</v>
      </c>
      <c r="R18" s="28"/>
      <c r="S18" s="28"/>
      <c r="T18" s="10"/>
      <c r="U18" s="6"/>
      <c r="V18" s="6"/>
      <c r="W18" s="10"/>
      <c r="X18" s="10"/>
      <c r="AC18" s="10"/>
      <c r="AD18" s="10"/>
    </row>
    <row r="19" spans="1:30" ht="12.75">
      <c r="A19" s="51">
        <f t="shared" si="5"/>
        <v>-0.0500000000000001</v>
      </c>
      <c r="B19" s="27">
        <f t="shared" si="6"/>
        <v>0.049999999999999906</v>
      </c>
      <c r="C19" s="18">
        <f t="shared" si="4"/>
        <v>10</v>
      </c>
      <c r="D19" s="141">
        <f>'Snake - x'!N31</f>
        <v>0</v>
      </c>
      <c r="E19" s="141">
        <f>'Snake - y'!N31</f>
        <v>0</v>
      </c>
      <c r="F19" s="142">
        <f t="shared" si="2"/>
        <v>0</v>
      </c>
      <c r="G19" s="28">
        <f>G$7+IF(G$8=1,$F19,IF(G$8=2,-$F19,IF(G$8=3,$F19,-$F19)))</f>
        <v>512</v>
      </c>
      <c r="H19" s="28">
        <f>H$7+IF(H$8=1,$F19,IF(H$8=2,-$F19,IF(H$8=3,$F19,-$F19)))</f>
        <v>512</v>
      </c>
      <c r="I19" s="28">
        <f>I$7+IF(I$8=1,$F19,IF(I$8=2,-$F19,IF(I$8=3,$F19,-$F19)))</f>
        <v>512</v>
      </c>
      <c r="J19" s="143">
        <f>J$7+IF(J$8=1,$F19,IF(J$8=2,-$F19,IF(J$8=3,$F19,-$F19)))</f>
        <v>512</v>
      </c>
      <c r="K19" s="86">
        <v>1</v>
      </c>
      <c r="L19" s="87">
        <v>1</v>
      </c>
      <c r="M19" s="55">
        <f t="shared" si="3"/>
        <v>1</v>
      </c>
      <c r="N19" s="56">
        <f t="shared" si="0"/>
        <v>1</v>
      </c>
      <c r="O19" s="56">
        <f t="shared" si="1"/>
        <v>-1</v>
      </c>
      <c r="P19" s="56">
        <f t="shared" si="1"/>
        <v>-1</v>
      </c>
      <c r="Q19" s="57">
        <f t="shared" si="1"/>
        <v>1</v>
      </c>
      <c r="R19" s="28"/>
      <c r="S19" s="28"/>
      <c r="T19" s="10"/>
      <c r="U19" s="6"/>
      <c r="V19" s="167" t="s">
        <v>57</v>
      </c>
      <c r="W19" s="168"/>
      <c r="X19" s="168"/>
      <c r="Y19" s="168"/>
      <c r="AC19" s="10"/>
      <c r="AD19" s="10"/>
    </row>
    <row r="20" spans="1:30" ht="12.75">
      <c r="A20" s="51">
        <f t="shared" si="5"/>
        <v>0.049999999999999906</v>
      </c>
      <c r="B20" s="27">
        <f t="shared" si="6"/>
        <v>0.1499999999999999</v>
      </c>
      <c r="C20" s="18">
        <f t="shared" si="4"/>
        <v>11</v>
      </c>
      <c r="D20" s="141">
        <f>'Snake - x'!N33</f>
        <v>-3.45206215855934</v>
      </c>
      <c r="E20" s="141">
        <f>'Snake - y'!N33</f>
        <v>-3.4900776962779205</v>
      </c>
      <c r="F20" s="142">
        <f t="shared" si="2"/>
        <v>-3.45206215855934</v>
      </c>
      <c r="G20" s="28">
        <f>G$7+IF(G$8=1,$F20,IF(G$8=2,-$F18,IF(G$8=3,$F18,-$F20)))</f>
        <v>508.54793784144067</v>
      </c>
      <c r="H20" s="28">
        <f>H$7+IF(H$8=1,$F20,IF(H$8=2,-$F18,IF(H$8=3,$F18,-$F20)))</f>
        <v>508.62453620168213</v>
      </c>
      <c r="I20" s="28">
        <f>I$7+IF(I$8=1,$F20,IF(I$8=2,-$F18,IF(I$8=3,$F18,-$F20)))</f>
        <v>515.3754637983178</v>
      </c>
      <c r="J20" s="143">
        <f>J$7+IF(J$8=1,$F20,IF(J$8=2,-$F18,IF(J$8=3,$F18,-$F20)))</f>
        <v>515.4520621585593</v>
      </c>
      <c r="K20" s="61"/>
      <c r="L20" s="62"/>
      <c r="M20" s="53">
        <f>M18</f>
        <v>0.9778126448007503</v>
      </c>
      <c r="N20" s="56">
        <f t="shared" si="0"/>
        <v>0.9778126448007503</v>
      </c>
      <c r="O20" s="56">
        <f t="shared" si="1"/>
        <v>-1</v>
      </c>
      <c r="P20" s="56">
        <f t="shared" si="1"/>
        <v>-1</v>
      </c>
      <c r="Q20" s="57">
        <f t="shared" si="1"/>
        <v>0.9778126448007503</v>
      </c>
      <c r="R20" s="28"/>
      <c r="S20" s="28"/>
      <c r="T20" s="10"/>
      <c r="U20" s="156" t="s">
        <v>60</v>
      </c>
      <c r="V20" s="45">
        <v>3</v>
      </c>
      <c r="W20" s="46"/>
      <c r="X20" s="46"/>
      <c r="Y20" s="45">
        <v>4</v>
      </c>
      <c r="Z20" s="157" t="s">
        <v>58</v>
      </c>
      <c r="AC20" s="10"/>
      <c r="AD20" s="10"/>
    </row>
    <row r="21" spans="1:30" ht="12.75">
      <c r="A21" s="51">
        <f t="shared" si="5"/>
        <v>0.1499999999999999</v>
      </c>
      <c r="B21" s="27">
        <f t="shared" si="6"/>
        <v>0.24999999999999992</v>
      </c>
      <c r="C21" s="18">
        <f t="shared" si="4"/>
        <v>12</v>
      </c>
      <c r="D21" s="141">
        <f>'Snake - x'!N35</f>
        <v>-14.293961506208023</v>
      </c>
      <c r="E21" s="141">
        <f>'Snake - y'!N35</f>
        <v>-14.96809754553168</v>
      </c>
      <c r="F21" s="142">
        <f t="shared" si="2"/>
        <v>-14.293961506208023</v>
      </c>
      <c r="G21" s="28">
        <f>G$7+IF(G$8=1,$F21,IF(G$8=2,-$F17,IF(G$8=3,$F17,-$F21)))</f>
        <v>497.706038493792</v>
      </c>
      <c r="H21" s="28">
        <f>H$7+IF(H$8=1,$F21,IF(H$8=2,-$F17,IF(H$8=3,$F17,-$F21)))</f>
        <v>498.9324008586781</v>
      </c>
      <c r="I21" s="28">
        <f>I$7+IF(I$8=1,$F21,IF(I$8=2,-$F17,IF(I$8=3,$F17,-$F21)))</f>
        <v>525.0675991413219</v>
      </c>
      <c r="J21" s="143">
        <f>J$7+IF(J$8=1,$F21,IF(J$8=2,-$F17,IF(J$8=3,$F17,-$F21)))</f>
        <v>526.293961506208</v>
      </c>
      <c r="K21" s="61"/>
      <c r="L21" s="62"/>
      <c r="M21" s="53">
        <f>M17</f>
        <v>0.9143124763973806</v>
      </c>
      <c r="N21" s="56">
        <f t="shared" si="0"/>
        <v>0.9143124763973806</v>
      </c>
      <c r="O21" s="56">
        <f t="shared" si="1"/>
        <v>-1</v>
      </c>
      <c r="P21" s="56">
        <f t="shared" si="1"/>
        <v>-1</v>
      </c>
      <c r="Q21" s="57">
        <f t="shared" si="1"/>
        <v>0.9143124763973806</v>
      </c>
      <c r="R21" s="28"/>
      <c r="S21" s="28"/>
      <c r="T21" s="10"/>
      <c r="U21" s="156"/>
      <c r="V21" s="47"/>
      <c r="W21" s="48"/>
      <c r="X21" s="48"/>
      <c r="Y21" s="49"/>
      <c r="Z21" s="157"/>
      <c r="AC21" s="10"/>
      <c r="AD21" s="10"/>
    </row>
    <row r="22" spans="1:30" ht="12.75">
      <c r="A22" s="51">
        <f t="shared" si="5"/>
        <v>0.24999999999999992</v>
      </c>
      <c r="B22" s="27">
        <f t="shared" si="6"/>
        <v>0.3499999999999999</v>
      </c>
      <c r="C22" s="18">
        <f t="shared" si="4"/>
        <v>13</v>
      </c>
      <c r="D22" s="141">
        <f>'Snake - x'!N37</f>
        <v>-34.14222150181819</v>
      </c>
      <c r="E22" s="141">
        <f>'Snake - y'!N37</f>
        <v>-38.22250795410965</v>
      </c>
      <c r="F22" s="142">
        <f t="shared" si="2"/>
        <v>-34.14222150181819</v>
      </c>
      <c r="G22" s="28">
        <f>G$7+IF(G$8=1,$F22,IF(G$8=2,-$F16,IF(G$8=3,$F16,-$F22)))</f>
        <v>477.8577784981818</v>
      </c>
      <c r="H22" s="28">
        <f>H$7+IF(H$8=1,$F22,IF(H$8=2,-$F16,IF(H$8=3,$F16,-$F22)))</f>
        <v>484.08211460352453</v>
      </c>
      <c r="I22" s="28">
        <f>I$7+IF(I$8=1,$F22,IF(I$8=2,-$F16,IF(I$8=3,$F16,-$F22)))</f>
        <v>539.9178853964754</v>
      </c>
      <c r="J22" s="143">
        <f>J$7+IF(J$8=1,$F22,IF(J$8=2,-$F16,IF(J$8=3,$F16,-$F22)))</f>
        <v>546.1422215018182</v>
      </c>
      <c r="K22" s="61"/>
      <c r="L22" s="62"/>
      <c r="M22" s="53">
        <f>M16</f>
        <v>0.8188110493746156</v>
      </c>
      <c r="N22" s="56">
        <f t="shared" si="0"/>
        <v>0.8188110493746156</v>
      </c>
      <c r="O22" s="56">
        <f t="shared" si="1"/>
        <v>-1</v>
      </c>
      <c r="P22" s="56">
        <f t="shared" si="1"/>
        <v>-1</v>
      </c>
      <c r="Q22" s="57">
        <f t="shared" si="1"/>
        <v>0.8188110493746156</v>
      </c>
      <c r="R22" s="28"/>
      <c r="S22" s="28"/>
      <c r="T22" s="10"/>
      <c r="U22" s="156"/>
      <c r="V22" s="47"/>
      <c r="W22" s="48"/>
      <c r="X22" s="48"/>
      <c r="Y22" s="49"/>
      <c r="Z22" s="157"/>
      <c r="AC22" s="10"/>
      <c r="AD22" s="10"/>
    </row>
    <row r="23" spans="1:30" ht="12.75">
      <c r="A23" s="51">
        <f t="shared" si="5"/>
        <v>0.3499999999999999</v>
      </c>
      <c r="B23" s="27">
        <f t="shared" si="6"/>
        <v>0.44999999999999996</v>
      </c>
      <c r="C23" s="18">
        <f t="shared" si="4"/>
        <v>14</v>
      </c>
      <c r="D23" s="141">
        <f>'Snake - x'!N39</f>
        <v>-66.19667499510892</v>
      </c>
      <c r="E23" s="141">
        <f>'Snake - y'!N39</f>
        <v>-82.84171925980877</v>
      </c>
      <c r="F23" s="142">
        <f t="shared" si="2"/>
        <v>-66.19667499510892</v>
      </c>
      <c r="G23" s="28">
        <f>G$7+IF(G$8=1,$F23,IF(G$8=2,-$F15,IF(G$8=3,$F15,-$F23)))</f>
        <v>445.80332500489106</v>
      </c>
      <c r="H23" s="28">
        <f>H$7+IF(H$8=1,$F23,IF(H$8=2,-$F15,IF(H$8=3,$F15,-$F23)))</f>
        <v>465.57307796391126</v>
      </c>
      <c r="I23" s="28">
        <f>I$7+IF(I$8=1,$F23,IF(I$8=2,-$F15,IF(I$8=3,$F15,-$F23)))</f>
        <v>558.4269220360887</v>
      </c>
      <c r="J23" s="143">
        <f>J$7+IF(J$8=1,$F23,IF(J$8=2,-$F15,IF(J$8=3,$F15,-$F23)))</f>
        <v>578.1966749951089</v>
      </c>
      <c r="K23" s="61"/>
      <c r="L23" s="62"/>
      <c r="M23" s="53">
        <f>M15</f>
        <v>0.7069076037944608</v>
      </c>
      <c r="N23" s="56">
        <f t="shared" si="0"/>
        <v>0.7069076037944608</v>
      </c>
      <c r="O23" s="56">
        <f t="shared" si="1"/>
        <v>-1</v>
      </c>
      <c r="P23" s="56">
        <f t="shared" si="1"/>
        <v>-1</v>
      </c>
      <c r="Q23" s="57">
        <f t="shared" si="1"/>
        <v>0.7069076037944608</v>
      </c>
      <c r="R23" s="28"/>
      <c r="S23" s="28"/>
      <c r="T23" s="10"/>
      <c r="U23" s="156"/>
      <c r="V23" s="47"/>
      <c r="W23" s="48"/>
      <c r="X23" s="48"/>
      <c r="Y23" s="49"/>
      <c r="Z23" s="157"/>
      <c r="AC23" s="10"/>
      <c r="AD23" s="10"/>
    </row>
    <row r="24" spans="1:30" ht="12.75">
      <c r="A24" s="51">
        <f t="shared" si="5"/>
        <v>0.44999999999999996</v>
      </c>
      <c r="B24" s="27">
        <f t="shared" si="6"/>
        <v>0.5499999999999999</v>
      </c>
      <c r="C24" s="18">
        <f t="shared" si="4"/>
        <v>15</v>
      </c>
      <c r="D24" s="141">
        <f>'Snake - x'!N41</f>
        <v>-115.54743060072627</v>
      </c>
      <c r="E24" s="141">
        <f>'Snake - y'!N41</f>
        <v>-169.1332893300069</v>
      </c>
      <c r="F24" s="142">
        <f t="shared" si="2"/>
        <v>-115.54743060072627</v>
      </c>
      <c r="G24" s="28">
        <f>G$7+IF(G$8=1,$F24,IF(G$8=2,-$F14,IF(G$8=3,$F14,-$F24)))</f>
        <v>396.4525693992737</v>
      </c>
      <c r="H24" s="28">
        <f>H$7+IF(H$8=1,$F24,IF(H$8=2,-$F14,IF(H$8=3,$F14,-$F24)))</f>
        <v>444.7722495698015</v>
      </c>
      <c r="I24" s="28">
        <f>I$7+IF(I$8=1,$F24,IF(I$8=2,-$F14,IF(I$8=3,$F14,-$F24)))</f>
        <v>579.2277504301985</v>
      </c>
      <c r="J24" s="143">
        <f>J$7+IF(J$8=1,$F24,IF(J$8=2,-$F14,IF(J$8=3,$F14,-$F24)))</f>
        <v>627.5474306007263</v>
      </c>
      <c r="K24" s="61"/>
      <c r="L24" s="62"/>
      <c r="M24" s="53">
        <f>M14</f>
        <v>0.6004827647286859</v>
      </c>
      <c r="N24" s="56">
        <f t="shared" si="0"/>
        <v>0.6004827647286859</v>
      </c>
      <c r="O24" s="56">
        <f t="shared" si="1"/>
        <v>-1</v>
      </c>
      <c r="P24" s="56">
        <f t="shared" si="1"/>
        <v>-1</v>
      </c>
      <c r="Q24" s="57">
        <f t="shared" si="1"/>
        <v>0.6004827647286859</v>
      </c>
      <c r="R24" s="28"/>
      <c r="S24" s="28"/>
      <c r="T24" s="10"/>
      <c r="U24" s="156"/>
      <c r="V24" s="47"/>
      <c r="W24" s="48"/>
      <c r="X24" s="48"/>
      <c r="Y24" s="49"/>
      <c r="Z24" s="157"/>
      <c r="AC24" s="10"/>
      <c r="AD24" s="10"/>
    </row>
    <row r="25" spans="1:30" ht="12.75">
      <c r="A25" s="51">
        <f t="shared" si="5"/>
        <v>0.5499999999999999</v>
      </c>
      <c r="B25" s="27">
        <f t="shared" si="6"/>
        <v>0.6499999999999999</v>
      </c>
      <c r="C25" s="18">
        <f t="shared" si="4"/>
        <v>16</v>
      </c>
      <c r="D25" s="141">
        <f>'Snake - x'!N43</f>
        <v>-186.80925397365627</v>
      </c>
      <c r="E25" s="141">
        <f>'Snake - y'!N43</f>
        <v>-303.52946753743663</v>
      </c>
      <c r="F25" s="142">
        <f t="shared" si="2"/>
        <v>-186.80925397365627</v>
      </c>
      <c r="G25" s="28">
        <f>G$7+IF(G$8=1,$F25,IF(G$8=2,-$F13,IF(G$8=3,$F13,-$F25)))</f>
        <v>325.19074602634373</v>
      </c>
      <c r="H25" s="28">
        <f>H$7+IF(H$8=1,$F25,IF(H$8=2,-$F13,IF(H$8=3,$F13,-$F25)))</f>
        <v>422.53394641495237</v>
      </c>
      <c r="I25" s="28">
        <f>I$7+IF(I$8=1,$F25,IF(I$8=2,-$F13,IF(I$8=3,$F13,-$F25)))</f>
        <v>601.4660535850477</v>
      </c>
      <c r="J25" s="143">
        <f>J$7+IF(J$8=1,$F25,IF(J$8=2,-$F13,IF(J$8=3,$F13,-$F25)))</f>
        <v>698.8092539736563</v>
      </c>
      <c r="K25" s="61"/>
      <c r="L25" s="62"/>
      <c r="M25" s="53">
        <f>M13</f>
        <v>0.5281999922570826</v>
      </c>
      <c r="N25" s="56">
        <f t="shared" si="0"/>
        <v>0.5281999922570826</v>
      </c>
      <c r="O25" s="56">
        <f t="shared" si="1"/>
        <v>-1</v>
      </c>
      <c r="P25" s="56">
        <f t="shared" si="1"/>
        <v>-1</v>
      </c>
      <c r="Q25" s="57">
        <f t="shared" si="1"/>
        <v>0.5281999922570826</v>
      </c>
      <c r="R25" s="28"/>
      <c r="S25" s="28"/>
      <c r="T25" s="10"/>
      <c r="U25" s="156"/>
      <c r="V25" s="47"/>
      <c r="W25" s="48"/>
      <c r="X25" s="48"/>
      <c r="Y25" s="49"/>
      <c r="Z25" s="157"/>
      <c r="AC25" s="10"/>
      <c r="AD25" s="10"/>
    </row>
    <row r="26" spans="1:30" ht="12.75">
      <c r="A26" s="51">
        <f t="shared" si="5"/>
        <v>0.6499999999999999</v>
      </c>
      <c r="B26" s="27">
        <f t="shared" si="6"/>
        <v>0.7499999999999999</v>
      </c>
      <c r="C26" s="18">
        <f t="shared" si="4"/>
        <v>17</v>
      </c>
      <c r="D26" s="141">
        <f>'Snake - x'!N45</f>
        <v>-274.5016706224114</v>
      </c>
      <c r="E26" s="141">
        <f>'Snake - y'!N45</f>
        <v>-417.9727344218409</v>
      </c>
      <c r="F26" s="142">
        <f t="shared" si="2"/>
        <v>-274.5016706224114</v>
      </c>
      <c r="G26" s="28">
        <f>G$7+IF(G$8=1,$F26,IF(G$8=2,-$F12,IF(G$8=3,$F12,-$F26)))</f>
        <v>237.49832937758862</v>
      </c>
      <c r="H26" s="28">
        <f>H$7+IF(H$8=1,$F26,IF(H$8=2,-$F12,IF(H$8=3,$F12,-$F26)))</f>
        <v>398.986495598276</v>
      </c>
      <c r="I26" s="28">
        <f>I$7+IF(I$8=1,$F26,IF(I$8=2,-$F12,IF(I$8=3,$F12,-$F26)))</f>
        <v>625.0135044017239</v>
      </c>
      <c r="J26" s="143">
        <f>J$7+IF(J$8=1,$F26,IF(J$8=2,-$F12,IF(J$8=3,$F12,-$F26)))</f>
        <v>786.5016706224114</v>
      </c>
      <c r="K26" s="61"/>
      <c r="L26" s="62"/>
      <c r="M26" s="53">
        <f>M12</f>
        <v>0.5214177503284231</v>
      </c>
      <c r="N26" s="56">
        <f t="shared" si="0"/>
        <v>0.5214177503284231</v>
      </c>
      <c r="O26" s="56">
        <f t="shared" si="1"/>
        <v>-1</v>
      </c>
      <c r="P26" s="56">
        <f t="shared" si="1"/>
        <v>-1</v>
      </c>
      <c r="Q26" s="57">
        <f t="shared" si="1"/>
        <v>0.5214177503284231</v>
      </c>
      <c r="R26" s="28"/>
      <c r="S26" s="28"/>
      <c r="T26" s="10"/>
      <c r="U26" s="156"/>
      <c r="V26" s="47"/>
      <c r="W26" s="48"/>
      <c r="X26" s="48"/>
      <c r="Y26" s="49"/>
      <c r="Z26" s="157"/>
      <c r="AC26" s="10"/>
      <c r="AD26" s="10"/>
    </row>
    <row r="27" spans="1:30" ht="12.75">
      <c r="A27" s="51">
        <f t="shared" si="5"/>
        <v>0.7499999999999999</v>
      </c>
      <c r="B27" s="27">
        <f t="shared" si="6"/>
        <v>0.8499999999999999</v>
      </c>
      <c r="C27" s="18">
        <f t="shared" si="4"/>
        <v>18</v>
      </c>
      <c r="D27" s="141">
        <f>'Snake - x'!N47</f>
        <v>-358.60832479353803</v>
      </c>
      <c r="E27" s="141">
        <f>'Snake - y'!N47</f>
        <v>-483.2891109754374</v>
      </c>
      <c r="F27" s="142">
        <f t="shared" si="2"/>
        <v>-358.60832479353803</v>
      </c>
      <c r="G27" s="28">
        <f>G$7+IF(G$8=1,$F27,IF(G$8=2,-$F11,IF(G$8=3,$F11,-$F27)))</f>
        <v>153.39167520646197</v>
      </c>
      <c r="H27" s="28">
        <f>H$7+IF(H$8=1,$F27,IF(H$8=2,-$F11,IF(H$8=3,$F11,-$F27)))</f>
        <v>373.37658824332505</v>
      </c>
      <c r="I27" s="28">
        <f>I$7+IF(I$8=1,$F27,IF(I$8=2,-$F11,IF(I$8=3,$F11,-$F27)))</f>
        <v>650.623411756675</v>
      </c>
      <c r="J27" s="143">
        <f>J$7+IF(J$8=1,$F27,IF(J$8=2,-$F11,IF(J$8=3,$F11,-$F27)))</f>
        <v>870.608324793538</v>
      </c>
      <c r="K27" s="61"/>
      <c r="L27" s="62"/>
      <c r="M27" s="53">
        <f>M11</f>
        <v>0.5974262860713677</v>
      </c>
      <c r="N27" s="56">
        <f t="shared" si="0"/>
        <v>0.5974262860713677</v>
      </c>
      <c r="O27" s="56">
        <f t="shared" si="1"/>
        <v>-1</v>
      </c>
      <c r="P27" s="56">
        <f t="shared" si="1"/>
        <v>-1</v>
      </c>
      <c r="Q27" s="57">
        <f t="shared" si="1"/>
        <v>0.5974262860713677</v>
      </c>
      <c r="R27" s="28"/>
      <c r="S27" s="28"/>
      <c r="T27" s="10"/>
      <c r="U27" s="156"/>
      <c r="V27" s="45">
        <v>2</v>
      </c>
      <c r="W27" s="50"/>
      <c r="X27" s="50"/>
      <c r="Y27" s="45">
        <v>1</v>
      </c>
      <c r="Z27" s="157"/>
      <c r="AC27" s="10"/>
      <c r="AD27" s="10"/>
    </row>
    <row r="28" spans="1:30" ht="12.75">
      <c r="A28" s="51">
        <f t="shared" si="5"/>
        <v>0.8499999999999999</v>
      </c>
      <c r="B28" s="27">
        <f t="shared" si="6"/>
        <v>0.9499999999999998</v>
      </c>
      <c r="C28" s="18">
        <f t="shared" si="4"/>
        <v>19</v>
      </c>
      <c r="D28" s="141">
        <f>'Snake - x'!N49</f>
        <v>-425.25922895383775</v>
      </c>
      <c r="E28" s="141">
        <f>'Snake - y'!N49</f>
        <v>-521.5856980753089</v>
      </c>
      <c r="F28" s="142">
        <f t="shared" si="2"/>
        <v>-425.25922895383775</v>
      </c>
      <c r="G28" s="28">
        <f>G$7+IF(G$8=1,$F28,IF(G$8=2,-$F10,IF(G$8=3,$F10,-$F28)))</f>
        <v>86.74077104616225</v>
      </c>
      <c r="H28" s="28">
        <f>H$7+IF(H$8=1,$F28,IF(H$8=2,-$F10,IF(H$8=3,$F10,-$F28)))</f>
        <v>343.689650142692</v>
      </c>
      <c r="I28" s="28">
        <f>I$7+IF(I$8=1,$F28,IF(I$8=2,-$F10,IF(I$8=3,$F10,-$F28)))</f>
        <v>680.310349857308</v>
      </c>
      <c r="J28" s="143">
        <f>J$7+IF(J$8=1,$F28,IF(J$8=2,-$F10,IF(J$8=3,$F10,-$F28)))</f>
        <v>937.2592289538377</v>
      </c>
      <c r="K28" s="61"/>
      <c r="L28" s="62"/>
      <c r="M28" s="53">
        <f>M10</f>
        <v>0.7550129443018357</v>
      </c>
      <c r="N28" s="56">
        <f t="shared" si="0"/>
        <v>0.7550129443018357</v>
      </c>
      <c r="O28" s="56">
        <f t="shared" si="1"/>
        <v>-1</v>
      </c>
      <c r="P28" s="56">
        <f t="shared" si="1"/>
        <v>-1</v>
      </c>
      <c r="Q28" s="57">
        <f t="shared" si="1"/>
        <v>0.7550129443018357</v>
      </c>
      <c r="R28" s="28"/>
      <c r="S28" s="28"/>
      <c r="T28" s="10"/>
      <c r="V28" s="154" t="s">
        <v>59</v>
      </c>
      <c r="W28" s="155"/>
      <c r="X28" s="155"/>
      <c r="Y28" s="155"/>
      <c r="AC28" s="10"/>
      <c r="AD28" s="10"/>
    </row>
    <row r="29" spans="1:30" ht="12.75">
      <c r="A29" s="52">
        <f>B28</f>
        <v>0.9499999999999998</v>
      </c>
      <c r="B29" s="29">
        <v>1</v>
      </c>
      <c r="C29" s="14">
        <f t="shared" si="4"/>
        <v>20</v>
      </c>
      <c r="D29" s="144">
        <f>'Snake - x'!N51</f>
        <v>-476.11326688511764</v>
      </c>
      <c r="E29" s="144">
        <f>'Snake - y'!N51</f>
        <v>-547.8867331148824</v>
      </c>
      <c r="F29" s="145">
        <f t="shared" si="2"/>
        <v>-476.11326688511764</v>
      </c>
      <c r="G29" s="146">
        <f>G$7+IF(G$8=1,$F29,IF(G$8=2,-$F9,IF(G$8=3,$F9,-$F29)))</f>
        <v>35.88673311488236</v>
      </c>
      <c r="H29" s="146">
        <f>H$7+IF(H$8=1,$F29,IF(H$8=2,-$F9,IF(H$8=3,$F9,-$F29)))</f>
        <v>305.44660021845095</v>
      </c>
      <c r="I29" s="146">
        <f>I$7+IF(I$8=1,$F29,IF(I$8=2,-$F9,IF(I$8=3,$F9,-$F29)))</f>
        <v>718.553399781549</v>
      </c>
      <c r="J29" s="147">
        <f>J$7+IF(J$8=1,$F29,IF(J$8=2,-$F9,IF(J$8=3,$F9,-$F29)))</f>
        <v>988.1132668851176</v>
      </c>
      <c r="K29" s="63"/>
      <c r="L29" s="64"/>
      <c r="M29" s="54">
        <f>M9</f>
        <v>0.9999999999999998</v>
      </c>
      <c r="N29" s="58">
        <f t="shared" si="0"/>
        <v>0.9999999999999998</v>
      </c>
      <c r="O29" s="58">
        <f t="shared" si="1"/>
        <v>-1</v>
      </c>
      <c r="P29" s="58">
        <f t="shared" si="1"/>
        <v>-1</v>
      </c>
      <c r="Q29" s="59">
        <f t="shared" si="1"/>
        <v>0.9999999999999998</v>
      </c>
      <c r="R29" s="28"/>
      <c r="AC29" s="10"/>
      <c r="AD29" s="10"/>
    </row>
    <row r="31" spans="14:15" ht="12.75">
      <c r="N31" s="96" t="s">
        <v>77</v>
      </c>
      <c r="O31" s="96"/>
    </row>
    <row r="32" spans="14:15" ht="12.75">
      <c r="N32" s="95" t="s">
        <v>78</v>
      </c>
      <c r="O32" s="95"/>
    </row>
    <row r="33" spans="14:15" ht="12.75">
      <c r="N33" s="97" t="s">
        <v>79</v>
      </c>
      <c r="O33" s="97"/>
    </row>
    <row r="50" spans="23:24" ht="12.75">
      <c r="W50" s="10"/>
      <c r="X50" s="10"/>
    </row>
    <row r="51" spans="29:30" ht="12.75">
      <c r="AC51" s="10"/>
      <c r="AD51" s="10"/>
    </row>
  </sheetData>
  <mergeCells count="7">
    <mergeCell ref="V28:Y28"/>
    <mergeCell ref="U20:U27"/>
    <mergeCell ref="Z20:Z27"/>
    <mergeCell ref="S9:S16"/>
    <mergeCell ref="T9:T12"/>
    <mergeCell ref="T13:T16"/>
    <mergeCell ref="V19:Y1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0"/>
  <sheetViews>
    <sheetView workbookViewId="0" topLeftCell="A1">
      <selection activeCell="A1" sqref="A1"/>
    </sheetView>
  </sheetViews>
  <sheetFormatPr defaultColWidth="9.140625" defaultRowHeight="12.75"/>
  <cols>
    <col min="1" max="2" width="7.7109375" style="1" customWidth="1"/>
    <col min="3" max="3" width="9.140625" style="1" customWidth="1"/>
    <col min="4" max="5" width="6.7109375" style="1" customWidth="1"/>
    <col min="6" max="6" width="5.57421875" style="1" customWidth="1"/>
    <col min="7" max="10" width="7.7109375" style="1" customWidth="1"/>
    <col min="11" max="19" width="5.7109375" style="1" customWidth="1"/>
    <col min="20" max="23" width="7.7109375" style="1" customWidth="1"/>
    <col min="24" max="24" width="3.421875" style="1" customWidth="1"/>
    <col min="25" max="25" width="3.28125" style="1" bestFit="1" customWidth="1"/>
    <col min="26" max="26" width="3.421875" style="1" customWidth="1"/>
    <col min="27" max="27" width="3.28125" style="1" customWidth="1"/>
    <col min="28" max="31" width="5.7109375" style="1" customWidth="1"/>
    <col min="32" max="32" width="3.28125" style="1" customWidth="1"/>
    <col min="33" max="34" width="6.7109375" style="1" customWidth="1"/>
    <col min="35" max="35" width="5.140625" style="1" customWidth="1"/>
    <col min="36" max="39" width="7.28125" style="1" customWidth="1"/>
    <col min="40" max="16384" width="9.140625" style="1" customWidth="1"/>
  </cols>
  <sheetData>
    <row r="1" spans="1:25" ht="21">
      <c r="A1" s="30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8" t="s">
        <v>76</v>
      </c>
      <c r="Y1" s="11"/>
    </row>
    <row r="2" ht="9" customHeight="1"/>
    <row r="3" spans="1:25" ht="12.75">
      <c r="A3" s="3" t="s">
        <v>2</v>
      </c>
      <c r="B3" s="2">
        <f>'Pivot Calcs Snake'!B3</f>
        <v>14</v>
      </c>
      <c r="C3" s="1" t="s">
        <v>4</v>
      </c>
      <c r="G3" s="31" t="s">
        <v>53</v>
      </c>
      <c r="H3" s="37">
        <v>1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79">
        <v>-1</v>
      </c>
      <c r="Y3" s="22"/>
    </row>
    <row r="4" spans="1:3" ht="12.75">
      <c r="A4" s="3" t="s">
        <v>3</v>
      </c>
      <c r="B4" s="2">
        <f>'Pivot Calcs Snake'!B4</f>
        <v>10</v>
      </c>
      <c r="C4" s="1" t="s">
        <v>4</v>
      </c>
    </row>
    <row r="5" spans="6:35" ht="15">
      <c r="F5" s="15"/>
      <c r="G5" s="94" t="str">
        <f>IF(OR(G8=1,G8=2),"Rear-","Fore-")&amp;IF(OR(G8=1,G8=4),"Rt","Lft")</f>
        <v>Rear-Rt</v>
      </c>
      <c r="H5" s="94" t="str">
        <f>IF(OR(H8=1,H8=2),"Rear-","Fore-")&amp;IF(OR(H8=1,H8=4),"Rt","Lft")</f>
        <v>Rear-Lft</v>
      </c>
      <c r="I5" s="94" t="str">
        <f>IF(OR(I8=1,I8=2),"Rear-","Fore-")&amp;IF(OR(I8=1,I8=4),"Rt","Lft")</f>
        <v>Fore-Lft</v>
      </c>
      <c r="J5" s="94" t="str">
        <f>IF(OR(J8=1,J8=2),"Rear-","Fore-")&amp;IF(OR(J8=1,J8=4),"Rt","Lft")</f>
        <v>Fore-Rt</v>
      </c>
      <c r="K5" s="15"/>
      <c r="L5" s="15"/>
      <c r="M5" s="15"/>
      <c r="N5" s="15"/>
      <c r="O5" s="15"/>
      <c r="P5" s="15"/>
      <c r="Q5" s="15"/>
      <c r="R5" s="15"/>
      <c r="S5" s="15"/>
      <c r="T5" s="68" t="s">
        <v>63</v>
      </c>
      <c r="U5" s="68"/>
      <c r="V5" s="68"/>
      <c r="W5" s="68"/>
      <c r="X5" s="15"/>
      <c r="Y5" s="15"/>
      <c r="AI5" s="15"/>
    </row>
    <row r="6" spans="1:30" ht="15.75">
      <c r="A6" s="39" t="s">
        <v>23</v>
      </c>
      <c r="B6" s="21"/>
      <c r="C6" s="16" t="s">
        <v>49</v>
      </c>
      <c r="D6" s="33" t="s">
        <v>47</v>
      </c>
      <c r="E6" s="34"/>
      <c r="F6" s="32" t="s">
        <v>50</v>
      </c>
      <c r="G6" s="19">
        <v>1</v>
      </c>
      <c r="H6" s="19">
        <v>2</v>
      </c>
      <c r="I6" s="19">
        <v>3</v>
      </c>
      <c r="J6" s="26">
        <v>4</v>
      </c>
      <c r="K6" s="66" t="s">
        <v>62</v>
      </c>
      <c r="L6" s="69"/>
      <c r="M6" s="69"/>
      <c r="N6" s="69"/>
      <c r="O6" s="69"/>
      <c r="P6" s="67"/>
      <c r="Q6" s="32" t="s">
        <v>50</v>
      </c>
      <c r="R6" s="32"/>
      <c r="S6" s="32"/>
      <c r="T6" s="19">
        <v>1</v>
      </c>
      <c r="U6" s="19">
        <v>2</v>
      </c>
      <c r="V6" s="19">
        <v>3</v>
      </c>
      <c r="W6" s="26">
        <v>4</v>
      </c>
      <c r="X6" s="22"/>
      <c r="Y6" s="38"/>
      <c r="AA6" s="8"/>
      <c r="AB6" s="8"/>
      <c r="AC6" s="8"/>
      <c r="AD6" s="8"/>
    </row>
    <row r="7" spans="1:31" ht="15.75">
      <c r="A7" s="43"/>
      <c r="B7" s="23"/>
      <c r="C7" s="17" t="s">
        <v>51</v>
      </c>
      <c r="D7" s="33" t="s">
        <v>31</v>
      </c>
      <c r="E7" s="34"/>
      <c r="F7" s="19" t="s">
        <v>48</v>
      </c>
      <c r="G7" s="88">
        <f>VLOOKUP($H$3,$AA$9:$AE$12,G6+1)</f>
        <v>512</v>
      </c>
      <c r="H7" s="88">
        <f>VLOOKUP($H$3,$AA$9:$AE$12,H6+1)</f>
        <v>512</v>
      </c>
      <c r="I7" s="88">
        <f>VLOOKUP($H$3,$AA$9:$AE$12,I6+1)</f>
        <v>512</v>
      </c>
      <c r="J7" s="89">
        <f>VLOOKUP($H$3,$AA$9:$AE$12,J6+1)</f>
        <v>512</v>
      </c>
      <c r="K7" s="33" t="s">
        <v>31</v>
      </c>
      <c r="L7" s="70"/>
      <c r="M7" s="70"/>
      <c r="N7" s="70"/>
      <c r="O7" s="70"/>
      <c r="P7" s="34"/>
      <c r="Q7" s="19" t="s">
        <v>48</v>
      </c>
      <c r="R7" s="22"/>
      <c r="S7" s="22"/>
      <c r="T7" s="92" t="str">
        <f>IF(OR(T8=1,T8=2),"Rear-","Fore-")&amp;IF(OR(T8=1,T8=4),"Rt","Lft")</f>
        <v>Rear-Rt</v>
      </c>
      <c r="U7" s="92" t="str">
        <f>IF(OR(U8=1,U8=2),"Rear-","Fore-")&amp;IF(OR(U8=1,U8=4),"Rt","Lft")</f>
        <v>Rear-Lft</v>
      </c>
      <c r="V7" s="92" t="str">
        <f>IF(OR(V8=1,V8=2),"Rear-","Fore-")&amp;IF(OR(V8=1,V8=4),"Rt","Lft")</f>
        <v>Fore-Lft</v>
      </c>
      <c r="W7" s="93" t="str">
        <f>IF(OR(W8=1,W8=2),"Rear-","Fore-")&amp;IF(OR(W8=1,W8=4),"Rt","Lft")</f>
        <v>Fore-Rt</v>
      </c>
      <c r="X7" s="38"/>
      <c r="Y7" s="22"/>
      <c r="Z7" s="8"/>
      <c r="AA7" s="8"/>
      <c r="AB7" s="39" t="s">
        <v>55</v>
      </c>
      <c r="AC7" s="20"/>
      <c r="AD7" s="20"/>
      <c r="AE7" s="21"/>
    </row>
    <row r="8" spans="1:31" ht="15.75">
      <c r="A8" s="44" t="s">
        <v>18</v>
      </c>
      <c r="B8" s="25" t="s">
        <v>19</v>
      </c>
      <c r="C8" s="24" t="s">
        <v>52</v>
      </c>
      <c r="D8" s="35" t="s">
        <v>20</v>
      </c>
      <c r="E8" s="35" t="s">
        <v>22</v>
      </c>
      <c r="F8" s="36" t="s">
        <v>54</v>
      </c>
      <c r="G8" s="90">
        <f>VLOOKUP($H$3,$AA$13:$AE$16,G6+1)</f>
        <v>1</v>
      </c>
      <c r="H8" s="90">
        <f>VLOOKUP($H$3,$AA$13:$AE$16,H6+1)</f>
        <v>2</v>
      </c>
      <c r="I8" s="90">
        <f>VLOOKUP($H$3,$AA$13:$AE$16,I6+1)</f>
        <v>3</v>
      </c>
      <c r="J8" s="91">
        <f>VLOOKUP($H$3,$AA$13:$AE$16,J6+1)</f>
        <v>4</v>
      </c>
      <c r="K8" s="35" t="s">
        <v>64</v>
      </c>
      <c r="L8" s="35" t="s">
        <v>65</v>
      </c>
      <c r="M8" s="35" t="s">
        <v>66</v>
      </c>
      <c r="N8" s="35" t="s">
        <v>67</v>
      </c>
      <c r="O8" s="35" t="s">
        <v>68</v>
      </c>
      <c r="P8" s="35" t="s">
        <v>69</v>
      </c>
      <c r="Q8" s="36" t="s">
        <v>54</v>
      </c>
      <c r="R8" s="71"/>
      <c r="S8" s="71"/>
      <c r="T8" s="90">
        <f>VLOOKUP($H$3,$AA$13:$AE$16,T6+1)</f>
        <v>1</v>
      </c>
      <c r="U8" s="90">
        <f>VLOOKUP($H$3,$AA$13:$AE$16,U6+1)</f>
        <v>2</v>
      </c>
      <c r="V8" s="90">
        <f>VLOOKUP($H$3,$AA$13:$AE$16,V6+1)</f>
        <v>3</v>
      </c>
      <c r="W8" s="91">
        <f>VLOOKUP($H$3,$AA$13:$AE$16,W6+1)</f>
        <v>4</v>
      </c>
      <c r="X8" s="22"/>
      <c r="Y8" s="28"/>
      <c r="AB8" s="43">
        <v>1</v>
      </c>
      <c r="AC8" s="22">
        <v>2</v>
      </c>
      <c r="AD8" s="22">
        <v>3</v>
      </c>
      <c r="AE8" s="23">
        <v>4</v>
      </c>
    </row>
    <row r="9" spans="1:31" ht="12.75">
      <c r="A9" s="51">
        <v>-1</v>
      </c>
      <c r="B9" s="27">
        <f>A9+0.05</f>
        <v>-0.95</v>
      </c>
      <c r="C9" s="18">
        <v>0</v>
      </c>
      <c r="D9" s="141">
        <f>-'Auto - x'!I11</f>
        <v>137.99102318302204</v>
      </c>
      <c r="E9" s="141">
        <f>-'Auto - y'!I11</f>
        <v>115.54339999084044</v>
      </c>
      <c r="F9" s="142">
        <f>IF(OR($H$3=1,$H$3=3),D9,E9)</f>
        <v>137.99102318302204</v>
      </c>
      <c r="G9" s="28">
        <f>G$7+IF(G$8=1,0,IF(G$8=2,0,IF(G$8=3,$F29,-$F9)))</f>
        <v>512</v>
      </c>
      <c r="H9" s="28">
        <f>H$7+IF(H$8=1,0,IF(H$8=2,0,IF(H$8=3,$F29,-$F9)))</f>
        <v>512</v>
      </c>
      <c r="I9" s="28">
        <f>I$7+IF(I$8=1,0,IF(I$8=2,0,IF(I$8=3,$F29,-$F9)))</f>
        <v>294.81804334310436</v>
      </c>
      <c r="J9" s="28">
        <f>J$7+IF(J$8=1,0,IF(J$8=2,0,IF(J$8=3,$F29,-$F9)))</f>
        <v>374.00897681697796</v>
      </c>
      <c r="K9" s="86">
        <f>'Auto - x'!N11</f>
        <v>0.8050558373533679</v>
      </c>
      <c r="L9" s="87">
        <f>'Auto - x'!O11</f>
        <v>0.3813422387463323</v>
      </c>
      <c r="M9" s="87">
        <f>'Auto - x'!P11</f>
        <v>0.7051999729121748</v>
      </c>
      <c r="N9" s="87">
        <f>'Auto - y'!Q11</f>
        <v>0.8619342151577695</v>
      </c>
      <c r="O9" s="87">
        <f>'Auto - y'!N11</f>
        <v>0.15210603796901823</v>
      </c>
      <c r="P9" s="87">
        <f>'Auto - y'!O11</f>
        <v>0.5293445527508451</v>
      </c>
      <c r="Q9" s="73">
        <f>IF(OR($H$3=1,$H$3=3),K9,N9)</f>
        <v>0.8050558373533679</v>
      </c>
      <c r="R9" s="74">
        <f>IF(OR($H$3=1,$H$3=3),L9,O9)</f>
        <v>0.3813422387463323</v>
      </c>
      <c r="S9" s="75">
        <f>IF(OR($H$3=1,$H$3=3),M9,P9)</f>
        <v>0.7051999729121748</v>
      </c>
      <c r="T9" s="56">
        <f aca="true" t="shared" si="0" ref="T9:T29">IF(OR(AND(T$8=1,$C9&lt;11),AND(T$8=2,$C9&gt;10)),$Q9,IF(OR(AND(T$8=1,$C9&gt;10),AND(T$8=2,$C9&lt;11)),$R9,IF(OR(AND(T$8=3,$C9&lt;11),AND(T$8=4,$C9&gt;10)),$S9,IF(OR(AND(T$8=3,$C9&gt;10),AND(T$8=4,$C9&lt;11)),1,FALSE))))*IF(OR(AND(OR($H$3=1,$H$3=3),OR(T$8=2,T$8=3)),AND(OR($H$3=2,$H$3=4),OR(T$8=1,T$8=4))),$X$3,-$X$3)</f>
        <v>0.8050558373533679</v>
      </c>
      <c r="U9" s="56">
        <f aca="true" t="shared" si="1" ref="U9:W29">IF(OR(AND(U$8=1,$C9&lt;11),AND(U$8=2,$C9&gt;10)),$Q9,IF(OR(AND(U$8=1,$C9&gt;10),AND(U$8=2,$C9&lt;11)),$R9,IF(OR(AND(U$8=3,$C9&lt;11),AND(U$8=4,$C9&gt;10)),$S9,IF(OR(AND(U$8=3,$C9&gt;10),AND(U$8=4,$C9&lt;11)),1,FALSE))))*IF(OR(AND(OR($H$3=1,$H$3=3),OR(U$8=2,U$8=3)),AND(OR($H$3=2,$H$3=4),OR(U$8=1,U$8=4))),$X$3,-$X$3)</f>
        <v>-0.3813422387463323</v>
      </c>
      <c r="V9" s="56">
        <f t="shared" si="1"/>
        <v>-0.7051999729121748</v>
      </c>
      <c r="W9" s="57">
        <f t="shared" si="1"/>
        <v>1</v>
      </c>
      <c r="X9" s="28"/>
      <c r="Y9" s="158" t="s">
        <v>61</v>
      </c>
      <c r="Z9" s="161" t="s">
        <v>56</v>
      </c>
      <c r="AA9" s="42">
        <v>1</v>
      </c>
      <c r="AB9" s="132">
        <f>'Snake - x'!$G$7</f>
        <v>512</v>
      </c>
      <c r="AC9" s="133">
        <f>'Snake - x'!$G$7</f>
        <v>512</v>
      </c>
      <c r="AD9" s="133">
        <f>'Snake - x'!$G$7</f>
        <v>512</v>
      </c>
      <c r="AE9" s="134">
        <f>'Snake - x'!$G$7</f>
        <v>512</v>
      </c>
    </row>
    <row r="10" spans="1:31" ht="12.75">
      <c r="A10" s="51">
        <f>B9</f>
        <v>-0.95</v>
      </c>
      <c r="B10" s="27">
        <f>B9+0.1</f>
        <v>-0.85</v>
      </c>
      <c r="C10" s="18">
        <f>1+C9</f>
        <v>1</v>
      </c>
      <c r="D10" s="141">
        <f>-'Auto - x'!I13</f>
        <v>125.92500450691296</v>
      </c>
      <c r="E10" s="141">
        <f>-'Auto - y'!I13</f>
        <v>106.66757667864971</v>
      </c>
      <c r="F10" s="142">
        <f aca="true" t="shared" si="2" ref="F10:F29">IF(OR($H$3=1,$H$3=3),D10,E10)</f>
        <v>125.92500450691296</v>
      </c>
      <c r="G10" s="28">
        <f>G$7+IF(G$8=1,0,IF(G$8=2,0,IF(G$8=3,$F28,-$F10)))</f>
        <v>512</v>
      </c>
      <c r="H10" s="28">
        <f>H$7+IF(H$8=1,0,IF(H$8=2,0,IF(H$8=3,$F28,-$F10)))</f>
        <v>512</v>
      </c>
      <c r="I10" s="28">
        <f>I$7+IF(I$8=1,0,IF(I$8=2,0,IF(I$8=3,$F28,-$F10)))</f>
        <v>319.0916004123824</v>
      </c>
      <c r="J10" s="28">
        <f>J$7+IF(J$8=1,0,IF(J$8=2,0,IF(J$8=3,$F28,-$F10)))</f>
        <v>386.07499549308704</v>
      </c>
      <c r="K10" s="86">
        <f>'Auto - x'!N13</f>
        <v>0.8367367693011495</v>
      </c>
      <c r="L10" s="87">
        <f>'Auto - x'!O13</f>
        <v>0.44559011711026036</v>
      </c>
      <c r="M10" s="87">
        <f>'Auto - x'!P13</f>
        <v>0.705990177952789</v>
      </c>
      <c r="N10" s="87">
        <f>'Auto - y'!Q13</f>
        <v>0.8819192902146682</v>
      </c>
      <c r="O10" s="87">
        <f>'Auto - y'!N13</f>
        <v>0.22195868800221652</v>
      </c>
      <c r="P10" s="87">
        <f>'Auto - y'!O13</f>
        <v>0.5210412888888185</v>
      </c>
      <c r="Q10" s="76">
        <f aca="true" t="shared" si="3" ref="Q10:Q19">IF(OR($H$3=1,$H$3=3),K10,N10)</f>
        <v>0.8367367693011495</v>
      </c>
      <c r="R10" s="72">
        <f aca="true" t="shared" si="4" ref="R10:R19">IF(OR($H$3=1,$H$3=3),L10,O10)</f>
        <v>0.44559011711026036</v>
      </c>
      <c r="S10" s="77">
        <f aca="true" t="shared" si="5" ref="S10:S19">IF(OR($H$3=1,$H$3=3),M10,P10)</f>
        <v>0.705990177952789</v>
      </c>
      <c r="T10" s="56">
        <f t="shared" si="0"/>
        <v>0.8367367693011495</v>
      </c>
      <c r="U10" s="56">
        <f t="shared" si="1"/>
        <v>-0.44559011711026036</v>
      </c>
      <c r="V10" s="56">
        <f t="shared" si="1"/>
        <v>-0.705990177952789</v>
      </c>
      <c r="W10" s="57">
        <f t="shared" si="1"/>
        <v>1</v>
      </c>
      <c r="X10" s="28"/>
      <c r="Y10" s="159"/>
      <c r="Z10" s="162"/>
      <c r="AA10" s="40">
        <v>2</v>
      </c>
      <c r="AB10" s="135">
        <f>'Snake - y'!$G$7+'Snake - y'!J$9</f>
        <v>170.66666666666669</v>
      </c>
      <c r="AC10" s="136">
        <f>'Snake - y'!$G$7+'Snake - y'!K$9</f>
        <v>853.3333333333333</v>
      </c>
      <c r="AD10" s="136">
        <f>'Snake - y'!$G$7+'Snake - y'!L$9</f>
        <v>170.66666666666669</v>
      </c>
      <c r="AE10" s="137">
        <f>'Snake - y'!$G$7+'Snake - y'!M$9</f>
        <v>853.3333333333333</v>
      </c>
    </row>
    <row r="11" spans="1:31" ht="12.75">
      <c r="A11" s="51">
        <f>B10</f>
        <v>-0.85</v>
      </c>
      <c r="B11" s="27">
        <f>B10+0.1</f>
        <v>-0.75</v>
      </c>
      <c r="C11" s="18">
        <f aca="true" t="shared" si="6" ref="C11:C29">1+C10</f>
        <v>2</v>
      </c>
      <c r="D11" s="141">
        <f>-'Auto - x'!I15</f>
        <v>113.6977555988721</v>
      </c>
      <c r="E11" s="141">
        <f>-'Auto - y'!I15</f>
        <v>97.52951548813172</v>
      </c>
      <c r="F11" s="142">
        <f t="shared" si="2"/>
        <v>113.6977555988721</v>
      </c>
      <c r="G11" s="28">
        <f>G$7+IF(G$8=1,0,IF(G$8=2,0,IF(G$8=3,$F27,-$F11)))</f>
        <v>512</v>
      </c>
      <c r="H11" s="28">
        <f>H$7+IF(H$8=1,0,IF(H$8=2,0,IF(H$8=3,$F27,-$F11)))</f>
        <v>512</v>
      </c>
      <c r="I11" s="28">
        <f>I$7+IF(I$8=1,0,IF(I$8=2,0,IF(I$8=3,$F27,-$F11)))</f>
        <v>343.4036742651364</v>
      </c>
      <c r="J11" s="143">
        <f>J$7+IF(J$8=1,0,IF(J$8=2,0,IF(J$8=3,$F27,-$F11)))</f>
        <v>398.3022444011279</v>
      </c>
      <c r="K11" s="86">
        <f>'Auto - x'!N15</f>
        <v>0.8662094737854555</v>
      </c>
      <c r="L11" s="87">
        <f>'Auto - x'!O15</f>
        <v>0.5092944410765</v>
      </c>
      <c r="M11" s="87">
        <f>'Auto - x'!P15</f>
        <v>0.7134857918947993</v>
      </c>
      <c r="N11" s="87">
        <f>'Auto - y'!Q15</f>
        <v>0.9009574744474256</v>
      </c>
      <c r="O11" s="87">
        <f>'Auto - y'!N15</f>
        <v>0.2934871185409498</v>
      </c>
      <c r="P11" s="87">
        <f>'Auto - y'!O15</f>
        <v>0.5238418826199238</v>
      </c>
      <c r="Q11" s="76">
        <f t="shared" si="3"/>
        <v>0.8662094737854555</v>
      </c>
      <c r="R11" s="72">
        <f t="shared" si="4"/>
        <v>0.5092944410765</v>
      </c>
      <c r="S11" s="77">
        <f t="shared" si="5"/>
        <v>0.7134857918947993</v>
      </c>
      <c r="T11" s="56">
        <f t="shared" si="0"/>
        <v>0.8662094737854555</v>
      </c>
      <c r="U11" s="56">
        <f t="shared" si="1"/>
        <v>-0.5092944410765</v>
      </c>
      <c r="V11" s="56">
        <f t="shared" si="1"/>
        <v>-0.7134857918947993</v>
      </c>
      <c r="W11" s="57">
        <f t="shared" si="1"/>
        <v>1</v>
      </c>
      <c r="X11" s="28"/>
      <c r="Y11" s="159"/>
      <c r="Z11" s="162"/>
      <c r="AA11" s="40">
        <v>3</v>
      </c>
      <c r="AB11" s="135">
        <f>'Snake - x'!$G$7</f>
        <v>512</v>
      </c>
      <c r="AC11" s="136">
        <f>'Snake - x'!$G$7</f>
        <v>512</v>
      </c>
      <c r="AD11" s="136">
        <f>'Snake - x'!$G$7</f>
        <v>512</v>
      </c>
      <c r="AE11" s="137">
        <f>'Snake - x'!$G$7</f>
        <v>512</v>
      </c>
    </row>
    <row r="12" spans="1:31" ht="12.75">
      <c r="A12" s="51">
        <f aca="true" t="shared" si="7" ref="A12:A28">B11</f>
        <v>-0.75</v>
      </c>
      <c r="B12" s="27">
        <f aca="true" t="shared" si="8" ref="B12:B28">B11+0.1</f>
        <v>-0.65</v>
      </c>
      <c r="C12" s="18">
        <f t="shared" si="6"/>
        <v>3</v>
      </c>
      <c r="D12" s="141">
        <f>-'Auto - x'!I17</f>
        <v>101.23082650317929</v>
      </c>
      <c r="E12" s="141">
        <f>-'Auto - y'!I17</f>
        <v>88.03278882890214</v>
      </c>
      <c r="F12" s="142">
        <f t="shared" si="2"/>
        <v>101.23082650317929</v>
      </c>
      <c r="G12" s="28">
        <f>G$7+IF(G$8=1,0,IF(G$8=2,0,IF(G$8=3,$F26,-$F12)))</f>
        <v>512</v>
      </c>
      <c r="H12" s="28">
        <f>H$7+IF(H$8=1,0,IF(H$8=2,0,IF(H$8=3,$F26,-$F12)))</f>
        <v>512</v>
      </c>
      <c r="I12" s="28">
        <f>I$7+IF(I$8=1,0,IF(I$8=2,0,IF(I$8=3,$F26,-$F12)))</f>
        <v>367.4493852615773</v>
      </c>
      <c r="J12" s="143">
        <f>J$7+IF(J$8=1,0,IF(J$8=2,0,IF(J$8=3,$F26,-$F12)))</f>
        <v>410.7691734968207</v>
      </c>
      <c r="K12" s="86">
        <f>'Auto - x'!N17</f>
        <v>0.8934362971914352</v>
      </c>
      <c r="L12" s="87">
        <f>'Auto - x'!O17</f>
        <v>0.5725863554225603</v>
      </c>
      <c r="M12" s="87">
        <f>'Auto - x'!P17</f>
        <v>0.7277545721443102</v>
      </c>
      <c r="N12" s="87">
        <f>'Auto - y'!Q17</f>
        <v>0.9190543908614542</v>
      </c>
      <c r="O12" s="87">
        <f>'Auto - y'!N17</f>
        <v>0.3672713789708822</v>
      </c>
      <c r="P12" s="87">
        <f>'Auto - y'!O17</f>
        <v>0.5387274751202639</v>
      </c>
      <c r="Q12" s="76">
        <f t="shared" si="3"/>
        <v>0.8934362971914352</v>
      </c>
      <c r="R12" s="72">
        <f t="shared" si="4"/>
        <v>0.5725863554225603</v>
      </c>
      <c r="S12" s="77">
        <f t="shared" si="5"/>
        <v>0.7277545721443102</v>
      </c>
      <c r="T12" s="56">
        <f t="shared" si="0"/>
        <v>0.8934362971914352</v>
      </c>
      <c r="U12" s="56">
        <f t="shared" si="1"/>
        <v>-0.5725863554225603</v>
      </c>
      <c r="V12" s="56">
        <f t="shared" si="1"/>
        <v>-0.7277545721443102</v>
      </c>
      <c r="W12" s="57">
        <f t="shared" si="1"/>
        <v>1</v>
      </c>
      <c r="X12" s="28"/>
      <c r="Y12" s="159"/>
      <c r="Z12" s="163"/>
      <c r="AA12" s="41">
        <v>4</v>
      </c>
      <c r="AB12" s="138">
        <f>'Snake - y'!$G$7+'Snake - y'!J$9</f>
        <v>170.66666666666669</v>
      </c>
      <c r="AC12" s="139">
        <f>'Snake - y'!$G$7+'Snake - y'!K$9</f>
        <v>853.3333333333333</v>
      </c>
      <c r="AD12" s="139">
        <f>'Snake - y'!$G$7+'Snake - y'!L$9</f>
        <v>170.66666666666669</v>
      </c>
      <c r="AE12" s="140">
        <f>'Snake - y'!$G$7+'Snake - y'!M$9</f>
        <v>853.3333333333333</v>
      </c>
    </row>
    <row r="13" spans="1:31" ht="12.75">
      <c r="A13" s="51">
        <f t="shared" si="7"/>
        <v>-0.65</v>
      </c>
      <c r="B13" s="27">
        <f t="shared" si="8"/>
        <v>-0.55</v>
      </c>
      <c r="C13" s="18">
        <f t="shared" si="6"/>
        <v>4</v>
      </c>
      <c r="D13" s="141">
        <f>-'Auto - x'!I19</f>
        <v>88.44296604044956</v>
      </c>
      <c r="E13" s="141">
        <f>-'Auto - y'!I19</f>
        <v>78.069515925713</v>
      </c>
      <c r="F13" s="142">
        <f t="shared" si="2"/>
        <v>88.44296604044956</v>
      </c>
      <c r="G13" s="28">
        <f>G$7+IF(G$8=1,0,IF(G$8=2,0,IF(G$8=3,$F25,-$F13)))</f>
        <v>512</v>
      </c>
      <c r="H13" s="28">
        <f>H$7+IF(H$8=1,0,IF(H$8=2,0,IF(H$8=3,$F25,-$F13)))</f>
        <v>512</v>
      </c>
      <c r="I13" s="28">
        <f>I$7+IF(I$8=1,0,IF(I$8=2,0,IF(I$8=3,$F25,-$F13)))</f>
        <v>390.9495432242778</v>
      </c>
      <c r="J13" s="143">
        <f>J$7+IF(J$8=1,0,IF(J$8=2,0,IF(J$8=3,$F25,-$F13)))</f>
        <v>423.55703395955044</v>
      </c>
      <c r="K13" s="86">
        <f>'Auto - x'!N19</f>
        <v>0.9183087881350863</v>
      </c>
      <c r="L13" s="87">
        <f>'Auto - x'!O19</f>
        <v>0.635548189862188</v>
      </c>
      <c r="M13" s="87">
        <f>'Auto - x'!P19</f>
        <v>0.7487526101930948</v>
      </c>
      <c r="N13" s="87">
        <f>'Auto - y'!Q19</f>
        <v>0.9361532378002672</v>
      </c>
      <c r="O13" s="87">
        <f>'Auto - y'!N19</f>
        <v>0.4439240776543961</v>
      </c>
      <c r="P13" s="87">
        <f>'Auto - y'!O19</f>
        <v>0.5662911813522993</v>
      </c>
      <c r="Q13" s="76">
        <f t="shared" si="3"/>
        <v>0.9183087881350863</v>
      </c>
      <c r="R13" s="72">
        <f t="shared" si="4"/>
        <v>0.635548189862188</v>
      </c>
      <c r="S13" s="77">
        <f t="shared" si="5"/>
        <v>0.7487526101930948</v>
      </c>
      <c r="T13" s="56">
        <f t="shared" si="0"/>
        <v>0.9183087881350863</v>
      </c>
      <c r="U13" s="56">
        <f t="shared" si="1"/>
        <v>-0.635548189862188</v>
      </c>
      <c r="V13" s="56">
        <f t="shared" si="1"/>
        <v>-0.7487526101930948</v>
      </c>
      <c r="W13" s="57">
        <f t="shared" si="1"/>
        <v>1</v>
      </c>
      <c r="X13" s="28"/>
      <c r="Y13" s="159"/>
      <c r="Z13" s="164" t="s">
        <v>54</v>
      </c>
      <c r="AA13" s="40">
        <v>1</v>
      </c>
      <c r="AB13" s="80">
        <v>1</v>
      </c>
      <c r="AC13" s="81">
        <v>2</v>
      </c>
      <c r="AD13" s="81">
        <v>3</v>
      </c>
      <c r="AE13" s="82">
        <v>4</v>
      </c>
    </row>
    <row r="14" spans="1:31" ht="12.75">
      <c r="A14" s="51">
        <f t="shared" si="7"/>
        <v>-0.55</v>
      </c>
      <c r="B14" s="27">
        <f t="shared" si="8"/>
        <v>-0.45000000000000007</v>
      </c>
      <c r="C14" s="18">
        <f t="shared" si="6"/>
        <v>5</v>
      </c>
      <c r="D14" s="141">
        <f>-'Auto - x'!I21</f>
        <v>75.24949074466576</v>
      </c>
      <c r="E14" s="141">
        <f>-'Auto - y'!I21</f>
        <v>67.5167135629186</v>
      </c>
      <c r="F14" s="142">
        <f t="shared" si="2"/>
        <v>75.24949074466576</v>
      </c>
      <c r="G14" s="28">
        <f>G$7+IF(G$8=1,0,IF(G$8=2,0,IF(G$8=3,$F24,-$F14)))</f>
        <v>512</v>
      </c>
      <c r="H14" s="28">
        <f>H$7+IF(H$8=1,0,IF(H$8=2,0,IF(H$8=3,$F24,-$F14)))</f>
        <v>512</v>
      </c>
      <c r="I14" s="28">
        <f>I$7+IF(I$8=1,0,IF(I$8=2,0,IF(I$8=3,$F24,-$F14)))</f>
        <v>413.6744137301015</v>
      </c>
      <c r="J14" s="143">
        <f>J$7+IF(J$8=1,0,IF(J$8=2,0,IF(J$8=3,$F24,-$F14)))</f>
        <v>436.75050925533424</v>
      </c>
      <c r="K14" s="86">
        <f>'Auto - x'!N21</f>
        <v>0.9406370996747015</v>
      </c>
      <c r="L14" s="87">
        <f>'Auto - x'!O21</f>
        <v>0.6981985457978465</v>
      </c>
      <c r="M14" s="87">
        <f>'Auto - x'!P21</f>
        <v>0.7763266426381314</v>
      </c>
      <c r="N14" s="87">
        <f>'Auto - y'!Q21</f>
        <v>0.9521173422439912</v>
      </c>
      <c r="O14" s="87">
        <f>'Auto - y'!N21</f>
        <v>0.5240913727835537</v>
      </c>
      <c r="P14" s="87">
        <f>'Auto - y'!O21</f>
        <v>0.606748987328688</v>
      </c>
      <c r="Q14" s="76">
        <f t="shared" si="3"/>
        <v>0.9406370996747015</v>
      </c>
      <c r="R14" s="72">
        <f t="shared" si="4"/>
        <v>0.6981985457978465</v>
      </c>
      <c r="S14" s="77">
        <f t="shared" si="5"/>
        <v>0.7763266426381314</v>
      </c>
      <c r="T14" s="56">
        <f t="shared" si="0"/>
        <v>0.9406370996747015</v>
      </c>
      <c r="U14" s="56">
        <f t="shared" si="1"/>
        <v>-0.6981985457978465</v>
      </c>
      <c r="V14" s="56">
        <f t="shared" si="1"/>
        <v>-0.7763266426381314</v>
      </c>
      <c r="W14" s="57">
        <f t="shared" si="1"/>
        <v>1</v>
      </c>
      <c r="X14" s="28"/>
      <c r="Y14" s="159"/>
      <c r="Z14" s="165"/>
      <c r="AA14" s="40">
        <v>2</v>
      </c>
      <c r="AB14" s="80">
        <v>4</v>
      </c>
      <c r="AC14" s="81">
        <v>1</v>
      </c>
      <c r="AD14" s="81">
        <v>2</v>
      </c>
      <c r="AE14" s="82">
        <v>3</v>
      </c>
    </row>
    <row r="15" spans="1:31" ht="12.75">
      <c r="A15" s="51">
        <f t="shared" si="7"/>
        <v>-0.45000000000000007</v>
      </c>
      <c r="B15" s="27">
        <f t="shared" si="8"/>
        <v>-0.3500000000000001</v>
      </c>
      <c r="C15" s="18">
        <f t="shared" si="6"/>
        <v>6</v>
      </c>
      <c r="D15" s="141">
        <f>-'Auto - x'!I23</f>
        <v>61.56194942703303</v>
      </c>
      <c r="E15" s="141">
        <f>-'Auto - y'!I23</f>
        <v>56.23213908986196</v>
      </c>
      <c r="F15" s="142">
        <f t="shared" si="2"/>
        <v>61.56194942703303</v>
      </c>
      <c r="G15" s="28">
        <f>G$7+IF(G$8=1,0,IF(G$8=2,0,IF(G$8=3,$F23,-$F15)))</f>
        <v>512</v>
      </c>
      <c r="H15" s="28">
        <f>H$7+IF(H$8=1,0,IF(H$8=2,0,IF(H$8=3,$F23,-$F15)))</f>
        <v>512</v>
      </c>
      <c r="I15" s="28">
        <f>I$7+IF(I$8=1,0,IF(I$8=2,0,IF(I$8=3,$F23,-$F15)))</f>
        <v>435.4574600946089</v>
      </c>
      <c r="J15" s="143">
        <f>J$7+IF(J$8=1,0,IF(J$8=2,0,IF(J$8=3,$F23,-$F15)))</f>
        <v>450.438050572967</v>
      </c>
      <c r="K15" s="86">
        <f>'Auto - x'!N23</f>
        <v>0.9601369634727316</v>
      </c>
      <c r="L15" s="87">
        <f>'Auto - x'!O23</f>
        <v>0.7604726899302008</v>
      </c>
      <c r="M15" s="87">
        <f>'Auto - x'!P23</f>
        <v>0.8102195526541172</v>
      </c>
      <c r="N15" s="87">
        <f>'Auto - y'!Q23</f>
        <v>0.9667036487012025</v>
      </c>
      <c r="O15" s="87">
        <f>'Auto - y'!N23</f>
        <v>0.6084457123591683</v>
      </c>
      <c r="P15" s="87">
        <f>'Auto - y'!O23</f>
        <v>0.6600683604567317</v>
      </c>
      <c r="Q15" s="76">
        <f t="shared" si="3"/>
        <v>0.9601369634727316</v>
      </c>
      <c r="R15" s="72">
        <f t="shared" si="4"/>
        <v>0.7604726899302008</v>
      </c>
      <c r="S15" s="77">
        <f t="shared" si="5"/>
        <v>0.8102195526541172</v>
      </c>
      <c r="T15" s="56">
        <f t="shared" si="0"/>
        <v>0.9601369634727316</v>
      </c>
      <c r="U15" s="56">
        <f t="shared" si="1"/>
        <v>-0.7604726899302008</v>
      </c>
      <c r="V15" s="56">
        <f t="shared" si="1"/>
        <v>-0.8102195526541172</v>
      </c>
      <c r="W15" s="57">
        <f t="shared" si="1"/>
        <v>1</v>
      </c>
      <c r="X15" s="28"/>
      <c r="Y15" s="159"/>
      <c r="Z15" s="165"/>
      <c r="AA15" s="40">
        <v>3</v>
      </c>
      <c r="AB15" s="80">
        <v>3</v>
      </c>
      <c r="AC15" s="81">
        <v>4</v>
      </c>
      <c r="AD15" s="81">
        <v>1</v>
      </c>
      <c r="AE15" s="82">
        <v>2</v>
      </c>
    </row>
    <row r="16" spans="1:31" ht="12.75">
      <c r="A16" s="51">
        <f t="shared" si="7"/>
        <v>-0.3500000000000001</v>
      </c>
      <c r="B16" s="27">
        <f t="shared" si="8"/>
        <v>-0.2500000000000001</v>
      </c>
      <c r="C16" s="18">
        <f t="shared" si="6"/>
        <v>7</v>
      </c>
      <c r="D16" s="141">
        <f>-'Auto - x'!I25</f>
        <v>47.28825373621254</v>
      </c>
      <c r="E16" s="141">
        <f>-'Auto - y'!I25</f>
        <v>44.049673566455624</v>
      </c>
      <c r="F16" s="142">
        <f t="shared" si="2"/>
        <v>47.28825373621254</v>
      </c>
      <c r="G16" s="28">
        <f>G$7+IF(G$8=1,0,IF(G$8=2,0,IF(G$8=3,$F22,-$F16)))</f>
        <v>512</v>
      </c>
      <c r="H16" s="28">
        <f>H$7+IF(H$8=1,0,IF(H$8=2,0,IF(H$8=3,$F22,-$F16)))</f>
        <v>512</v>
      </c>
      <c r="I16" s="28">
        <f>I$7+IF(I$8=1,0,IF(I$8=2,0,IF(I$8=3,$F22,-$F16)))</f>
        <v>456.198241589114</v>
      </c>
      <c r="J16" s="143">
        <f>J$7+IF(J$8=1,0,IF(J$8=2,0,IF(J$8=3,$F22,-$F16)))</f>
        <v>464.71174626378746</v>
      </c>
      <c r="K16" s="86">
        <f>'Auto - x'!N25</f>
        <v>0.976414542475986</v>
      </c>
      <c r="L16" s="87">
        <f>'Auto - x'!O25</f>
        <v>0.8221972275427738</v>
      </c>
      <c r="M16" s="87">
        <f>'Auto - x'!P25</f>
        <v>0.8500723041132645</v>
      </c>
      <c r="N16" s="87">
        <f>'Auto - y'!Q25</f>
        <v>0.9795237685999812</v>
      </c>
      <c r="O16" s="87">
        <f>'Auto - y'!N25</f>
        <v>0.6976637926802473</v>
      </c>
      <c r="P16" s="87">
        <f>'Auto - y'!O25</f>
        <v>0.7261321879414776</v>
      </c>
      <c r="Q16" s="76">
        <f t="shared" si="3"/>
        <v>0.976414542475986</v>
      </c>
      <c r="R16" s="72">
        <f t="shared" si="4"/>
        <v>0.8221972275427738</v>
      </c>
      <c r="S16" s="77">
        <f t="shared" si="5"/>
        <v>0.8500723041132645</v>
      </c>
      <c r="T16" s="56">
        <f t="shared" si="0"/>
        <v>0.976414542475986</v>
      </c>
      <c r="U16" s="56">
        <f t="shared" si="1"/>
        <v>-0.8221972275427738</v>
      </c>
      <c r="V16" s="56">
        <f t="shared" si="1"/>
        <v>-0.8500723041132645</v>
      </c>
      <c r="W16" s="57">
        <f t="shared" si="1"/>
        <v>1</v>
      </c>
      <c r="X16" s="28"/>
      <c r="Y16" s="160"/>
      <c r="Z16" s="166"/>
      <c r="AA16" s="41">
        <v>4</v>
      </c>
      <c r="AB16" s="83">
        <v>2</v>
      </c>
      <c r="AC16" s="84">
        <v>3</v>
      </c>
      <c r="AD16" s="84">
        <v>4</v>
      </c>
      <c r="AE16" s="85">
        <v>1</v>
      </c>
    </row>
    <row r="17" spans="1:30" ht="12.75">
      <c r="A17" s="51">
        <f t="shared" si="7"/>
        <v>-0.2500000000000001</v>
      </c>
      <c r="B17" s="27">
        <f t="shared" si="8"/>
        <v>-0.1500000000000001</v>
      </c>
      <c r="C17" s="18">
        <f t="shared" si="6"/>
        <v>8</v>
      </c>
      <c r="D17" s="141">
        <f>-'Auto - x'!I27</f>
        <v>32.33351557373646</v>
      </c>
      <c r="E17" s="141">
        <f>-'Auto - y'!I27</f>
        <v>30.774516845367145</v>
      </c>
      <c r="F17" s="142">
        <f t="shared" si="2"/>
        <v>32.33351557373646</v>
      </c>
      <c r="G17" s="28">
        <f>G$7+IF(G$8=1,0,IF(G$8=2,0,IF(G$8=3,$F21,-$F17)))</f>
        <v>512</v>
      </c>
      <c r="H17" s="28">
        <f>H$7+IF(H$8=1,0,IF(H$8=2,0,IF(H$8=3,$F21,-$F17)))</f>
        <v>512</v>
      </c>
      <c r="I17" s="28">
        <f>I$7+IF(I$8=1,0,IF(I$8=2,0,IF(I$8=3,$F21,-$F17)))</f>
        <v>475.8566255109047</v>
      </c>
      <c r="J17" s="143">
        <f>J$7+IF(J$8=1,0,IF(J$8=2,0,IF(J$8=3,$F21,-$F17)))</f>
        <v>479.66648442626354</v>
      </c>
      <c r="K17" s="86">
        <f>'Auto - x'!N27</f>
        <v>0.9889501401805817</v>
      </c>
      <c r="L17" s="87">
        <f>'Auto - x'!O27</f>
        <v>0.8830583484807917</v>
      </c>
      <c r="M17" s="87">
        <f>'Auto - x'!P27</f>
        <v>0.8954159184750018</v>
      </c>
      <c r="N17" s="87">
        <f>'Auto - y'!Q27</f>
        <v>0.9899882767823143</v>
      </c>
      <c r="O17" s="87">
        <f>'Auto - y'!N27</f>
        <v>0.792378825606961</v>
      </c>
      <c r="P17" s="87">
        <f>'Auto - y'!O27</f>
        <v>0.8048524182133335</v>
      </c>
      <c r="Q17" s="76">
        <f t="shared" si="3"/>
        <v>0.9889501401805817</v>
      </c>
      <c r="R17" s="72">
        <f t="shared" si="4"/>
        <v>0.8830583484807917</v>
      </c>
      <c r="S17" s="77">
        <f t="shared" si="5"/>
        <v>0.8954159184750018</v>
      </c>
      <c r="T17" s="56">
        <f t="shared" si="0"/>
        <v>0.9889501401805817</v>
      </c>
      <c r="U17" s="56">
        <f t="shared" si="1"/>
        <v>-0.8830583484807917</v>
      </c>
      <c r="V17" s="56">
        <f t="shared" si="1"/>
        <v>-0.8954159184750018</v>
      </c>
      <c r="W17" s="57">
        <f t="shared" si="1"/>
        <v>1</v>
      </c>
      <c r="X17" s="28"/>
      <c r="Y17" s="28"/>
      <c r="Z17" s="10"/>
      <c r="AA17" s="6"/>
      <c r="AB17" s="6"/>
      <c r="AC17" s="10"/>
      <c r="AD17" s="10"/>
    </row>
    <row r="18" spans="1:30" ht="12.75">
      <c r="A18" s="51">
        <f t="shared" si="7"/>
        <v>-0.1500000000000001</v>
      </c>
      <c r="B18" s="27">
        <f t="shared" si="8"/>
        <v>-0.0500000000000001</v>
      </c>
      <c r="C18" s="18">
        <f t="shared" si="6"/>
        <v>9</v>
      </c>
      <c r="D18" s="141">
        <f>-'Auto - x'!I29</f>
        <v>16.60191474901069</v>
      </c>
      <c r="E18" s="141">
        <f>-'Auto - y'!I29</f>
        <v>16.178916705157746</v>
      </c>
      <c r="F18" s="142">
        <f t="shared" si="2"/>
        <v>16.60191474901069</v>
      </c>
      <c r="G18" s="28">
        <f>G$7+IF(G$8=1,0,IF(G$8=2,0,IF(G$8=3,$F20,-$F18)))</f>
        <v>512</v>
      </c>
      <c r="H18" s="28">
        <f>H$7+IF(H$8=1,0,IF(H$8=2,0,IF(H$8=3,$F20,-$F18)))</f>
        <v>512</v>
      </c>
      <c r="I18" s="28">
        <f>I$7+IF(I$8=1,0,IF(I$8=2,0,IF(I$8=3,$F20,-$F18)))</f>
        <v>494.44186988774334</v>
      </c>
      <c r="J18" s="143">
        <f>J$7+IF(J$8=1,0,IF(J$8=2,0,IF(J$8=3,$F20,-$F18)))</f>
        <v>495.3980852509893</v>
      </c>
      <c r="K18" s="86">
        <f>'Auto - x'!N29</f>
        <v>0.9970828588024119</v>
      </c>
      <c r="L18" s="87">
        <f>'Auto - x'!O29</f>
        <v>0.9425637520486392</v>
      </c>
      <c r="M18" s="87">
        <f>'Auto - x'!P29</f>
        <v>0.945649088911113</v>
      </c>
      <c r="N18" s="87">
        <f>'Auto - y'!Q29</f>
        <v>0.997229548199356</v>
      </c>
      <c r="O18" s="87">
        <f>'Auto - y'!N29</f>
        <v>0.8930896074067273</v>
      </c>
      <c r="P18" s="87">
        <f>'Auto - y'!O29</f>
        <v>0.8961820546384593</v>
      </c>
      <c r="Q18" s="76">
        <f t="shared" si="3"/>
        <v>0.9970828588024119</v>
      </c>
      <c r="R18" s="72">
        <f t="shared" si="4"/>
        <v>0.9425637520486392</v>
      </c>
      <c r="S18" s="77">
        <f t="shared" si="5"/>
        <v>0.945649088911113</v>
      </c>
      <c r="T18" s="56">
        <f t="shared" si="0"/>
        <v>0.9970828588024119</v>
      </c>
      <c r="U18" s="56">
        <f t="shared" si="1"/>
        <v>-0.9425637520486392</v>
      </c>
      <c r="V18" s="56">
        <f t="shared" si="1"/>
        <v>-0.945649088911113</v>
      </c>
      <c r="W18" s="57">
        <f t="shared" si="1"/>
        <v>1</v>
      </c>
      <c r="X18" s="28"/>
      <c r="Y18" s="28"/>
      <c r="Z18" s="10"/>
      <c r="AA18" s="6"/>
      <c r="AB18" s="6"/>
      <c r="AC18" s="10"/>
      <c r="AD18" s="10"/>
    </row>
    <row r="19" spans="1:31" ht="12.75">
      <c r="A19" s="51">
        <f t="shared" si="7"/>
        <v>-0.0500000000000001</v>
      </c>
      <c r="B19" s="27">
        <f t="shared" si="8"/>
        <v>0.049999999999999906</v>
      </c>
      <c r="C19" s="18">
        <f t="shared" si="6"/>
        <v>10</v>
      </c>
      <c r="D19" s="141">
        <f>-'Auto - x'!I31</f>
        <v>0</v>
      </c>
      <c r="E19" s="141">
        <f>-'Auto - y'!I31</f>
        <v>0</v>
      </c>
      <c r="F19" s="142">
        <f t="shared" si="2"/>
        <v>0</v>
      </c>
      <c r="G19" s="28">
        <f>G$7+IF(G$8=1,0,IF(G$8=2,0,IF(G$8=3,$F19,-$F19)))</f>
        <v>512</v>
      </c>
      <c r="H19" s="28">
        <f>H$7+IF(H$8=1,0,IF(H$8=2,0,IF(H$8=3,$F19,-$F19)))</f>
        <v>512</v>
      </c>
      <c r="I19" s="28">
        <f>I$7+IF(I$8=1,0,IF(I$8=2,0,IF(I$8=3,$F19,-$F19)))</f>
        <v>512</v>
      </c>
      <c r="J19" s="143">
        <f>J$7+IF(J$8=1,0,IF(J$8=2,0,IF(J$8=3,$F19,-$F19)))</f>
        <v>512</v>
      </c>
      <c r="K19" s="86">
        <f>'Auto - x'!N31</f>
        <v>1</v>
      </c>
      <c r="L19" s="87">
        <f>'Auto - x'!O31</f>
        <v>1</v>
      </c>
      <c r="M19" s="87">
        <f>'Auto - x'!P31</f>
        <v>1</v>
      </c>
      <c r="N19" s="87">
        <f>'Auto - y'!Q31</f>
        <v>1</v>
      </c>
      <c r="O19" s="87">
        <f>'Auto - y'!N31</f>
        <v>1</v>
      </c>
      <c r="P19" s="87">
        <f>'Auto - y'!O31</f>
        <v>1</v>
      </c>
      <c r="Q19" s="76">
        <f t="shared" si="3"/>
        <v>1</v>
      </c>
      <c r="R19" s="72">
        <f t="shared" si="4"/>
        <v>1</v>
      </c>
      <c r="S19" s="77">
        <f t="shared" si="5"/>
        <v>1</v>
      </c>
      <c r="T19" s="56">
        <f t="shared" si="0"/>
        <v>1</v>
      </c>
      <c r="U19" s="56">
        <f t="shared" si="1"/>
        <v>-1</v>
      </c>
      <c r="V19" s="56">
        <f t="shared" si="1"/>
        <v>-1</v>
      </c>
      <c r="W19" s="57">
        <f t="shared" si="1"/>
        <v>1</v>
      </c>
      <c r="X19" s="28"/>
      <c r="Y19" s="28"/>
      <c r="Z19" s="10"/>
      <c r="AA19" s="6"/>
      <c r="AB19" s="167" t="s">
        <v>57</v>
      </c>
      <c r="AC19" s="168"/>
      <c r="AD19" s="168"/>
      <c r="AE19" s="168"/>
    </row>
    <row r="20" spans="1:32" ht="12.75">
      <c r="A20" s="51">
        <f t="shared" si="7"/>
        <v>0.049999999999999906</v>
      </c>
      <c r="B20" s="27">
        <f t="shared" si="8"/>
        <v>0.1499999999999999</v>
      </c>
      <c r="C20" s="18">
        <f t="shared" si="6"/>
        <v>11</v>
      </c>
      <c r="D20" s="141">
        <f>-'Auto - x'!I33</f>
        <v>-17.558130112256663</v>
      </c>
      <c r="E20" s="141">
        <f>-'Auto - y'!I33</f>
        <v>-18.0572584356143</v>
      </c>
      <c r="F20" s="142">
        <f t="shared" si="2"/>
        <v>-17.558130112256663</v>
      </c>
      <c r="G20" s="28">
        <f>G$7+IF(G$8=1,0,IF(G$8=2,0,IF(G$8=3,$F18,-$F20)))</f>
        <v>512</v>
      </c>
      <c r="H20" s="28">
        <f>H$7+IF(H$8=1,0,IF(H$8=2,0,IF(H$8=3,$F18,-$F20)))</f>
        <v>512</v>
      </c>
      <c r="I20" s="28">
        <f>I$7+IF(I$8=1,0,IF(I$8=2,0,IF(I$8=3,$F18,-$F20)))</f>
        <v>528.6019147490107</v>
      </c>
      <c r="J20" s="143">
        <f>J$7+IF(J$8=1,0,IF(J$8=2,0,IF(J$8=3,$F18,-$F20)))</f>
        <v>529.5581301122567</v>
      </c>
      <c r="K20" s="169" t="s">
        <v>92</v>
      </c>
      <c r="L20" s="170"/>
      <c r="M20" s="170"/>
      <c r="N20" s="170"/>
      <c r="O20" s="170"/>
      <c r="P20" s="62"/>
      <c r="Q20" s="60">
        <f>Q18</f>
        <v>0.9970828588024119</v>
      </c>
      <c r="R20" s="56">
        <f>R18</f>
        <v>0.9425637520486392</v>
      </c>
      <c r="S20" s="57">
        <f>S18</f>
        <v>0.945649088911113</v>
      </c>
      <c r="T20" s="56">
        <f t="shared" si="0"/>
        <v>0.9425637520486392</v>
      </c>
      <c r="U20" s="56">
        <f t="shared" si="1"/>
        <v>-0.9970828588024119</v>
      </c>
      <c r="V20" s="56">
        <f t="shared" si="1"/>
        <v>-1</v>
      </c>
      <c r="W20" s="57">
        <f t="shared" si="1"/>
        <v>0.945649088911113</v>
      </c>
      <c r="X20" s="28"/>
      <c r="Y20" s="28"/>
      <c r="Z20" s="10"/>
      <c r="AA20" s="156" t="s">
        <v>60</v>
      </c>
      <c r="AB20" s="45">
        <v>3</v>
      </c>
      <c r="AC20" s="46"/>
      <c r="AD20" s="46"/>
      <c r="AE20" s="45">
        <v>4</v>
      </c>
      <c r="AF20" s="157" t="s">
        <v>58</v>
      </c>
    </row>
    <row r="21" spans="1:32" ht="12.75">
      <c r="A21" s="51">
        <f t="shared" si="7"/>
        <v>0.1499999999999999</v>
      </c>
      <c r="B21" s="27">
        <f t="shared" si="8"/>
        <v>0.24999999999999992</v>
      </c>
      <c r="C21" s="18">
        <f t="shared" si="6"/>
        <v>12</v>
      </c>
      <c r="D21" s="141">
        <f>-'Auto - x'!I35</f>
        <v>-36.14337448909532</v>
      </c>
      <c r="E21" s="141">
        <f>-'Auto - y'!I35</f>
        <v>-38.30663162326772</v>
      </c>
      <c r="F21" s="142">
        <f t="shared" si="2"/>
        <v>-36.14337448909532</v>
      </c>
      <c r="G21" s="28">
        <f>G$7+IF(G$8=1,0,IF(G$8=2,0,IF(G$8=3,$F17,-$F21)))</f>
        <v>512</v>
      </c>
      <c r="H21" s="28">
        <f>H$7+IF(H$8=1,0,IF(H$8=2,0,IF(H$8=3,$F17,-$F21)))</f>
        <v>512</v>
      </c>
      <c r="I21" s="28">
        <f>I$7+IF(I$8=1,0,IF(I$8=2,0,IF(I$8=3,$F17,-$F21)))</f>
        <v>544.3335155737365</v>
      </c>
      <c r="J21" s="143">
        <f>J$7+IF(J$8=1,0,IF(J$8=2,0,IF(J$8=3,$F17,-$F21)))</f>
        <v>548.1433744890953</v>
      </c>
      <c r="K21" s="171"/>
      <c r="L21" s="170"/>
      <c r="M21" s="170"/>
      <c r="N21" s="170"/>
      <c r="O21" s="170"/>
      <c r="P21" s="62"/>
      <c r="Q21" s="60">
        <f>Q17</f>
        <v>0.9889501401805817</v>
      </c>
      <c r="R21" s="56">
        <f>R17</f>
        <v>0.8830583484807917</v>
      </c>
      <c r="S21" s="57">
        <f>S17</f>
        <v>0.8954159184750018</v>
      </c>
      <c r="T21" s="56">
        <f t="shared" si="0"/>
        <v>0.8830583484807917</v>
      </c>
      <c r="U21" s="56">
        <f t="shared" si="1"/>
        <v>-0.9889501401805817</v>
      </c>
      <c r="V21" s="56">
        <f t="shared" si="1"/>
        <v>-1</v>
      </c>
      <c r="W21" s="57">
        <f t="shared" si="1"/>
        <v>0.8954159184750018</v>
      </c>
      <c r="X21" s="28"/>
      <c r="Y21" s="28"/>
      <c r="Z21" s="10"/>
      <c r="AA21" s="156"/>
      <c r="AB21" s="47"/>
      <c r="AC21" s="48"/>
      <c r="AD21" s="48"/>
      <c r="AE21" s="49"/>
      <c r="AF21" s="157"/>
    </row>
    <row r="22" spans="1:32" ht="12.75">
      <c r="A22" s="51">
        <f t="shared" si="7"/>
        <v>0.24999999999999992</v>
      </c>
      <c r="B22" s="27">
        <f t="shared" si="8"/>
        <v>0.3499999999999999</v>
      </c>
      <c r="C22" s="18">
        <f t="shared" si="6"/>
        <v>13</v>
      </c>
      <c r="D22" s="141">
        <f>-'Auto - x'!I37</f>
        <v>-55.80175841088601</v>
      </c>
      <c r="E22" s="141">
        <f>-'Auto - y'!I37</f>
        <v>-61.048736153825246</v>
      </c>
      <c r="F22" s="142">
        <f t="shared" si="2"/>
        <v>-55.80175841088601</v>
      </c>
      <c r="G22" s="28">
        <f>G$7+IF(G$8=1,0,IF(G$8=2,0,IF(G$8=3,$F16,-$F22)))</f>
        <v>512</v>
      </c>
      <c r="H22" s="28">
        <f>H$7+IF(H$8=1,0,IF(H$8=2,0,IF(H$8=3,$F16,-$F22)))</f>
        <v>512</v>
      </c>
      <c r="I22" s="28">
        <f>I$7+IF(I$8=1,0,IF(I$8=2,0,IF(I$8=3,$F16,-$F22)))</f>
        <v>559.2882537362125</v>
      </c>
      <c r="J22" s="143">
        <f>J$7+IF(J$8=1,0,IF(J$8=2,0,IF(J$8=3,$F16,-$F22)))</f>
        <v>567.801758410886</v>
      </c>
      <c r="K22" s="171"/>
      <c r="L22" s="170"/>
      <c r="M22" s="170"/>
      <c r="N22" s="170"/>
      <c r="O22" s="170"/>
      <c r="P22" s="62"/>
      <c r="Q22" s="60">
        <f>Q16</f>
        <v>0.976414542475986</v>
      </c>
      <c r="R22" s="56">
        <f>R16</f>
        <v>0.8221972275427738</v>
      </c>
      <c r="S22" s="57">
        <f>S16</f>
        <v>0.8500723041132645</v>
      </c>
      <c r="T22" s="56">
        <f t="shared" si="0"/>
        <v>0.8221972275427738</v>
      </c>
      <c r="U22" s="56">
        <f t="shared" si="1"/>
        <v>-0.976414542475986</v>
      </c>
      <c r="V22" s="56">
        <f t="shared" si="1"/>
        <v>-1</v>
      </c>
      <c r="W22" s="57">
        <f t="shared" si="1"/>
        <v>0.8500723041132645</v>
      </c>
      <c r="X22" s="28"/>
      <c r="Y22" s="28"/>
      <c r="Z22" s="10"/>
      <c r="AA22" s="156"/>
      <c r="AB22" s="47"/>
      <c r="AC22" s="48"/>
      <c r="AD22" s="48"/>
      <c r="AE22" s="49"/>
      <c r="AF22" s="157"/>
    </row>
    <row r="23" spans="1:32" ht="12.75">
      <c r="A23" s="51">
        <f t="shared" si="7"/>
        <v>0.3499999999999999</v>
      </c>
      <c r="B23" s="27">
        <f t="shared" si="8"/>
        <v>0.44999999999999996</v>
      </c>
      <c r="C23" s="18">
        <f t="shared" si="6"/>
        <v>14</v>
      </c>
      <c r="D23" s="141">
        <f>-'Auto - x'!I39</f>
        <v>-76.5425399053911</v>
      </c>
      <c r="E23" s="141">
        <f>-'Auto - y'!I39</f>
        <v>-86.51101916886745</v>
      </c>
      <c r="F23" s="142">
        <f t="shared" si="2"/>
        <v>-76.5425399053911</v>
      </c>
      <c r="G23" s="28">
        <f>G$7+IF(G$8=1,0,IF(G$8=2,0,IF(G$8=3,$F15,-$F23)))</f>
        <v>512</v>
      </c>
      <c r="H23" s="28">
        <f>H$7+IF(H$8=1,0,IF(H$8=2,0,IF(H$8=3,$F15,-$F23)))</f>
        <v>512</v>
      </c>
      <c r="I23" s="28">
        <f>I$7+IF(I$8=1,0,IF(I$8=2,0,IF(I$8=3,$F15,-$F23)))</f>
        <v>573.561949427033</v>
      </c>
      <c r="J23" s="143">
        <f>J$7+IF(J$8=1,0,IF(J$8=2,0,IF(J$8=3,$F15,-$F23)))</f>
        <v>588.5425399053911</v>
      </c>
      <c r="K23" s="171"/>
      <c r="L23" s="170"/>
      <c r="M23" s="170"/>
      <c r="N23" s="170"/>
      <c r="O23" s="170"/>
      <c r="P23" s="62"/>
      <c r="Q23" s="60">
        <f>Q15</f>
        <v>0.9601369634727316</v>
      </c>
      <c r="R23" s="56">
        <f>R15</f>
        <v>0.7604726899302008</v>
      </c>
      <c r="S23" s="57">
        <f>S15</f>
        <v>0.8102195526541172</v>
      </c>
      <c r="T23" s="56">
        <f t="shared" si="0"/>
        <v>0.7604726899302008</v>
      </c>
      <c r="U23" s="56">
        <f t="shared" si="1"/>
        <v>-0.9601369634727316</v>
      </c>
      <c r="V23" s="56">
        <f t="shared" si="1"/>
        <v>-1</v>
      </c>
      <c r="W23" s="57">
        <f t="shared" si="1"/>
        <v>0.8102195526541172</v>
      </c>
      <c r="X23" s="28"/>
      <c r="Y23" s="28"/>
      <c r="Z23" s="10"/>
      <c r="AA23" s="156"/>
      <c r="AB23" s="47"/>
      <c r="AC23" s="48"/>
      <c r="AD23" s="48"/>
      <c r="AE23" s="49"/>
      <c r="AF23" s="157"/>
    </row>
    <row r="24" spans="1:32" ht="12.75">
      <c r="A24" s="51">
        <f t="shared" si="7"/>
        <v>0.44999999999999996</v>
      </c>
      <c r="B24" s="27">
        <f t="shared" si="8"/>
        <v>0.5499999999999999</v>
      </c>
      <c r="C24" s="18">
        <f t="shared" si="6"/>
        <v>15</v>
      </c>
      <c r="D24" s="141">
        <f>-'Auto - x'!I41</f>
        <v>-98.32558626989851</v>
      </c>
      <c r="E24" s="141">
        <f>-'Auto - y'!I41</f>
        <v>-114.75432016128337</v>
      </c>
      <c r="F24" s="142">
        <f t="shared" si="2"/>
        <v>-98.32558626989851</v>
      </c>
      <c r="G24" s="28">
        <f>G$7+IF(G$8=1,0,IF(G$8=2,0,IF(G$8=3,$F14,-$F24)))</f>
        <v>512</v>
      </c>
      <c r="H24" s="28">
        <f>H$7+IF(H$8=1,0,IF(H$8=2,0,IF(H$8=3,$F14,-$F24)))</f>
        <v>512</v>
      </c>
      <c r="I24" s="28">
        <f>I$7+IF(I$8=1,0,IF(I$8=2,0,IF(I$8=3,$F14,-$F24)))</f>
        <v>587.2494907446658</v>
      </c>
      <c r="J24" s="143">
        <f>J$7+IF(J$8=1,0,IF(J$8=2,0,IF(J$8=3,$F14,-$F24)))</f>
        <v>610.3255862698985</v>
      </c>
      <c r="K24" s="171"/>
      <c r="L24" s="170"/>
      <c r="M24" s="170"/>
      <c r="N24" s="170"/>
      <c r="O24" s="170"/>
      <c r="P24" s="62"/>
      <c r="Q24" s="60">
        <f>Q14</f>
        <v>0.9406370996747015</v>
      </c>
      <c r="R24" s="56">
        <f>R14</f>
        <v>0.6981985457978465</v>
      </c>
      <c r="S24" s="57">
        <f>S14</f>
        <v>0.7763266426381314</v>
      </c>
      <c r="T24" s="56">
        <f t="shared" si="0"/>
        <v>0.6981985457978465</v>
      </c>
      <c r="U24" s="56">
        <f t="shared" si="1"/>
        <v>-0.9406370996747015</v>
      </c>
      <c r="V24" s="56">
        <f t="shared" si="1"/>
        <v>-1</v>
      </c>
      <c r="W24" s="57">
        <f t="shared" si="1"/>
        <v>0.7763266426381314</v>
      </c>
      <c r="X24" s="28"/>
      <c r="Y24" s="28"/>
      <c r="Z24" s="10"/>
      <c r="AA24" s="156"/>
      <c r="AB24" s="47"/>
      <c r="AC24" s="48"/>
      <c r="AD24" s="48"/>
      <c r="AE24" s="49"/>
      <c r="AF24" s="157"/>
    </row>
    <row r="25" spans="1:32" ht="12.75">
      <c r="A25" s="51">
        <f t="shared" si="7"/>
        <v>0.5499999999999999</v>
      </c>
      <c r="B25" s="27">
        <f t="shared" si="8"/>
        <v>0.6499999999999999</v>
      </c>
      <c r="C25" s="18">
        <f t="shared" si="6"/>
        <v>16</v>
      </c>
      <c r="D25" s="141">
        <f>-'Auto - x'!I43</f>
        <v>-121.05045677572218</v>
      </c>
      <c r="E25" s="141">
        <f>-'Auto - y'!I43</f>
        <v>-145.5580802103256</v>
      </c>
      <c r="F25" s="142">
        <f t="shared" si="2"/>
        <v>-121.05045677572218</v>
      </c>
      <c r="G25" s="28">
        <f>G$7+IF(G$8=1,0,IF(G$8=2,0,IF(G$8=3,$F13,-$F25)))</f>
        <v>512</v>
      </c>
      <c r="H25" s="28">
        <f>H$7+IF(H$8=1,0,IF(H$8=2,0,IF(H$8=3,$F13,-$F25)))</f>
        <v>512</v>
      </c>
      <c r="I25" s="28">
        <f>I$7+IF(I$8=1,0,IF(I$8=2,0,IF(I$8=3,$F13,-$F25)))</f>
        <v>600.4429660404496</v>
      </c>
      <c r="J25" s="143">
        <f>J$7+IF(J$8=1,0,IF(J$8=2,0,IF(J$8=3,$F13,-$F25)))</f>
        <v>633.0504567757222</v>
      </c>
      <c r="K25" s="171"/>
      <c r="L25" s="170"/>
      <c r="M25" s="170"/>
      <c r="N25" s="170"/>
      <c r="O25" s="170"/>
      <c r="P25" s="62"/>
      <c r="Q25" s="60">
        <f>Q13</f>
        <v>0.9183087881350863</v>
      </c>
      <c r="R25" s="56">
        <f>R13</f>
        <v>0.635548189862188</v>
      </c>
      <c r="S25" s="57">
        <f>S13</f>
        <v>0.7487526101930948</v>
      </c>
      <c r="T25" s="56">
        <f t="shared" si="0"/>
        <v>0.635548189862188</v>
      </c>
      <c r="U25" s="56">
        <f t="shared" si="1"/>
        <v>-0.9183087881350863</v>
      </c>
      <c r="V25" s="56">
        <f t="shared" si="1"/>
        <v>-1</v>
      </c>
      <c r="W25" s="57">
        <f t="shared" si="1"/>
        <v>0.7487526101930948</v>
      </c>
      <c r="X25" s="28"/>
      <c r="Y25" s="28"/>
      <c r="Z25" s="10"/>
      <c r="AA25" s="156"/>
      <c r="AB25" s="47"/>
      <c r="AC25" s="48"/>
      <c r="AD25" s="48"/>
      <c r="AE25" s="49"/>
      <c r="AF25" s="157"/>
    </row>
    <row r="26" spans="1:32" ht="12.75">
      <c r="A26" s="51">
        <f t="shared" si="7"/>
        <v>0.6499999999999999</v>
      </c>
      <c r="B26" s="27">
        <f t="shared" si="8"/>
        <v>0.7499999999999999</v>
      </c>
      <c r="C26" s="18">
        <f t="shared" si="6"/>
        <v>17</v>
      </c>
      <c r="D26" s="141">
        <f>-'Auto - x'!I45</f>
        <v>-144.55061473842272</v>
      </c>
      <c r="E26" s="141">
        <f>-'Auto - y'!I45</f>
        <v>-178.3289834412746</v>
      </c>
      <c r="F26" s="142">
        <f t="shared" si="2"/>
        <v>-144.55061473842272</v>
      </c>
      <c r="G26" s="28">
        <f>G$7+IF(G$8=1,0,IF(G$8=2,0,IF(G$8=3,$F12,-$F26)))</f>
        <v>512</v>
      </c>
      <c r="H26" s="28">
        <f>H$7+IF(H$8=1,0,IF(H$8=2,0,IF(H$8=3,$F12,-$F26)))</f>
        <v>512</v>
      </c>
      <c r="I26" s="28">
        <f>I$7+IF(I$8=1,0,IF(I$8=2,0,IF(I$8=3,$F12,-$F26)))</f>
        <v>613.2308265031793</v>
      </c>
      <c r="J26" s="143">
        <f>J$7+IF(J$8=1,0,IF(J$8=2,0,IF(J$8=3,$F12,-$F26)))</f>
        <v>656.5506147384227</v>
      </c>
      <c r="K26" s="171"/>
      <c r="L26" s="170"/>
      <c r="M26" s="170"/>
      <c r="N26" s="170"/>
      <c r="O26" s="170"/>
      <c r="P26" s="62"/>
      <c r="Q26" s="60">
        <f>Q12</f>
        <v>0.8934362971914352</v>
      </c>
      <c r="R26" s="56">
        <f>R12</f>
        <v>0.5725863554225603</v>
      </c>
      <c r="S26" s="57">
        <f>S12</f>
        <v>0.7277545721443102</v>
      </c>
      <c r="T26" s="56">
        <f t="shared" si="0"/>
        <v>0.5725863554225603</v>
      </c>
      <c r="U26" s="56">
        <f t="shared" si="1"/>
        <v>-0.8934362971914352</v>
      </c>
      <c r="V26" s="56">
        <f t="shared" si="1"/>
        <v>-1</v>
      </c>
      <c r="W26" s="57">
        <f t="shared" si="1"/>
        <v>0.7277545721443102</v>
      </c>
      <c r="X26" s="28"/>
      <c r="Y26" s="28"/>
      <c r="Z26" s="10"/>
      <c r="AA26" s="156"/>
      <c r="AB26" s="47"/>
      <c r="AC26" s="48"/>
      <c r="AD26" s="48"/>
      <c r="AE26" s="49"/>
      <c r="AF26" s="157"/>
    </row>
    <row r="27" spans="1:32" ht="12.75">
      <c r="A27" s="51">
        <f t="shared" si="7"/>
        <v>0.7499999999999999</v>
      </c>
      <c r="B27" s="27">
        <f t="shared" si="8"/>
        <v>0.8499999999999999</v>
      </c>
      <c r="C27" s="18">
        <f t="shared" si="6"/>
        <v>18</v>
      </c>
      <c r="D27" s="141">
        <f>-'Auto - x'!I47</f>
        <v>-168.59632573486363</v>
      </c>
      <c r="E27" s="141">
        <f>-'Auto - y'!I47</f>
        <v>-212.10563399174606</v>
      </c>
      <c r="F27" s="142">
        <f t="shared" si="2"/>
        <v>-168.59632573486363</v>
      </c>
      <c r="G27" s="28">
        <f>G$7+IF(G$8=1,0,IF(G$8=2,0,IF(G$8=3,$F11,-$F27)))</f>
        <v>512</v>
      </c>
      <c r="H27" s="28">
        <f>H$7+IF(H$8=1,0,IF(H$8=2,0,IF(H$8=3,$F11,-$F27)))</f>
        <v>512</v>
      </c>
      <c r="I27" s="28">
        <f>I$7+IF(I$8=1,0,IF(I$8=2,0,IF(I$8=3,$F11,-$F27)))</f>
        <v>625.6977555988722</v>
      </c>
      <c r="J27" s="143">
        <f>J$7+IF(J$8=1,0,IF(J$8=2,0,IF(J$8=3,$F11,-$F27)))</f>
        <v>680.5963257348636</v>
      </c>
      <c r="K27" s="171"/>
      <c r="L27" s="170"/>
      <c r="M27" s="170"/>
      <c r="N27" s="170"/>
      <c r="O27" s="170"/>
      <c r="P27" s="62"/>
      <c r="Q27" s="60">
        <f>Q11</f>
        <v>0.8662094737854555</v>
      </c>
      <c r="R27" s="56">
        <f>R11</f>
        <v>0.5092944410765</v>
      </c>
      <c r="S27" s="57">
        <f>S11</f>
        <v>0.7134857918947993</v>
      </c>
      <c r="T27" s="56">
        <f t="shared" si="0"/>
        <v>0.5092944410765</v>
      </c>
      <c r="U27" s="56">
        <f t="shared" si="1"/>
        <v>-0.8662094737854555</v>
      </c>
      <c r="V27" s="56">
        <f t="shared" si="1"/>
        <v>-1</v>
      </c>
      <c r="W27" s="57">
        <f t="shared" si="1"/>
        <v>0.7134857918947993</v>
      </c>
      <c r="X27" s="28"/>
      <c r="Y27" s="28"/>
      <c r="Z27" s="10"/>
      <c r="AA27" s="156"/>
      <c r="AB27" s="45">
        <v>2</v>
      </c>
      <c r="AC27" s="50"/>
      <c r="AD27" s="50"/>
      <c r="AE27" s="45">
        <v>1</v>
      </c>
      <c r="AF27" s="157"/>
    </row>
    <row r="28" spans="1:31" ht="12.75">
      <c r="A28" s="51">
        <f t="shared" si="7"/>
        <v>0.8499999999999999</v>
      </c>
      <c r="B28" s="27">
        <f t="shared" si="8"/>
        <v>0.9499999999999998</v>
      </c>
      <c r="C28" s="18">
        <f t="shared" si="6"/>
        <v>19</v>
      </c>
      <c r="D28" s="141">
        <f>-'Auto - x'!I49</f>
        <v>-192.90839958761762</v>
      </c>
      <c r="E28" s="141">
        <f>-'Auto - y'!I49</f>
        <v>-245.7092517551991</v>
      </c>
      <c r="F28" s="142">
        <f t="shared" si="2"/>
        <v>-192.90839958761762</v>
      </c>
      <c r="G28" s="28">
        <f>G$7+IF(G$8=1,0,IF(G$8=2,0,IF(G$8=3,$F10,-$F28)))</f>
        <v>512</v>
      </c>
      <c r="H28" s="28">
        <f>H$7+IF(H$8=1,0,IF(H$8=2,0,IF(H$8=3,$F10,-$F28)))</f>
        <v>512</v>
      </c>
      <c r="I28" s="28">
        <f>I$7+IF(I$8=1,0,IF(I$8=2,0,IF(I$8=3,$F10,-$F28)))</f>
        <v>637.925004506913</v>
      </c>
      <c r="J28" s="143">
        <f>J$7+IF(J$8=1,0,IF(J$8=2,0,IF(J$8=3,$F10,-$F28)))</f>
        <v>704.9083995876176</v>
      </c>
      <c r="K28" s="171"/>
      <c r="L28" s="170"/>
      <c r="M28" s="170"/>
      <c r="N28" s="170"/>
      <c r="O28" s="170"/>
      <c r="P28" s="62"/>
      <c r="Q28" s="60">
        <f>Q10</f>
        <v>0.8367367693011495</v>
      </c>
      <c r="R28" s="56">
        <f>R10</f>
        <v>0.44559011711026036</v>
      </c>
      <c r="S28" s="57">
        <f>S10</f>
        <v>0.705990177952789</v>
      </c>
      <c r="T28" s="56">
        <f t="shared" si="0"/>
        <v>0.44559011711026036</v>
      </c>
      <c r="U28" s="56">
        <f t="shared" si="1"/>
        <v>-0.8367367693011495</v>
      </c>
      <c r="V28" s="56">
        <f t="shared" si="1"/>
        <v>-1</v>
      </c>
      <c r="W28" s="57">
        <f t="shared" si="1"/>
        <v>0.705990177952789</v>
      </c>
      <c r="X28" s="28"/>
      <c r="Y28" s="28"/>
      <c r="Z28" s="10"/>
      <c r="AB28" s="154" t="s">
        <v>59</v>
      </c>
      <c r="AC28" s="155"/>
      <c r="AD28" s="155"/>
      <c r="AE28" s="155"/>
    </row>
    <row r="29" spans="1:24" ht="12.75">
      <c r="A29" s="52">
        <f>B28</f>
        <v>0.9499999999999998</v>
      </c>
      <c r="B29" s="29">
        <v>1</v>
      </c>
      <c r="C29" s="14">
        <f t="shared" si="6"/>
        <v>20</v>
      </c>
      <c r="D29" s="144">
        <f>-'Auto - x'!I51</f>
        <v>-217.18195665689564</v>
      </c>
      <c r="E29" s="144">
        <f>-'Auto - y'!I51</f>
        <v>-277.9999033495946</v>
      </c>
      <c r="F29" s="145">
        <f t="shared" si="2"/>
        <v>-217.18195665689564</v>
      </c>
      <c r="G29" s="146">
        <f>G$7+IF(G$8=1,0,IF(G$8=2,0,IF(G$8=3,$F9,-$F29)))</f>
        <v>512</v>
      </c>
      <c r="H29" s="146">
        <f>H$7+IF(H$8=1,0,IF(H$8=2,0,IF(H$8=3,$F9,-$F29)))</f>
        <v>512</v>
      </c>
      <c r="I29" s="146">
        <f>I$7+IF(I$8=1,0,IF(I$8=2,0,IF(I$8=3,$F9,-$F29)))</f>
        <v>649.991023183022</v>
      </c>
      <c r="J29" s="147">
        <f>J$7+IF(J$8=1,0,IF(J$8=2,0,IF(J$8=3,$F9,-$F29)))</f>
        <v>729.1819566568956</v>
      </c>
      <c r="K29" s="172"/>
      <c r="L29" s="173"/>
      <c r="M29" s="173"/>
      <c r="N29" s="173"/>
      <c r="O29" s="173"/>
      <c r="P29" s="64"/>
      <c r="Q29" s="78">
        <f>Q9</f>
        <v>0.8050558373533679</v>
      </c>
      <c r="R29" s="58">
        <f>R9</f>
        <v>0.3813422387463323</v>
      </c>
      <c r="S29" s="59">
        <f>S9</f>
        <v>0.7051999729121748</v>
      </c>
      <c r="T29" s="58">
        <f t="shared" si="0"/>
        <v>0.3813422387463323</v>
      </c>
      <c r="U29" s="58">
        <f t="shared" si="1"/>
        <v>-0.8050558373533679</v>
      </c>
      <c r="V29" s="58">
        <f t="shared" si="1"/>
        <v>-1</v>
      </c>
      <c r="W29" s="59">
        <f t="shared" si="1"/>
        <v>0.7051999729121748</v>
      </c>
      <c r="X29" s="28"/>
    </row>
    <row r="31" spans="14:16" ht="12.75">
      <c r="N31" s="96" t="s">
        <v>77</v>
      </c>
      <c r="O31" s="96"/>
      <c r="P31" s="96"/>
    </row>
    <row r="32" spans="14:16" ht="12.75">
      <c r="N32" s="95" t="s">
        <v>78</v>
      </c>
      <c r="O32" s="95"/>
      <c r="P32" s="95"/>
    </row>
    <row r="33" spans="14:16" ht="12.75">
      <c r="N33" s="97" t="s">
        <v>79</v>
      </c>
      <c r="O33" s="97"/>
      <c r="P33" s="97"/>
    </row>
    <row r="50" spans="29:30" ht="12.75">
      <c r="AC50" s="10"/>
      <c r="AD50" s="10"/>
    </row>
  </sheetData>
  <mergeCells count="8">
    <mergeCell ref="Y9:Y16"/>
    <mergeCell ref="Z9:Z12"/>
    <mergeCell ref="Z13:Z16"/>
    <mergeCell ref="AB19:AE19"/>
    <mergeCell ref="K20:O29"/>
    <mergeCell ref="AA20:AA27"/>
    <mergeCell ref="AF20:AF27"/>
    <mergeCell ref="AB28:A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bestFit="1" customWidth="1"/>
    <col min="2" max="2" width="9.140625" style="98" customWidth="1"/>
    <col min="3" max="23" width="5.28125" style="1" customWidth="1"/>
    <col min="24" max="16384" width="9.140625" style="1" customWidth="1"/>
  </cols>
  <sheetData>
    <row r="1" spans="1:23" ht="18">
      <c r="A1" s="30" t="s">
        <v>88</v>
      </c>
      <c r="B1" s="12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7" ht="12.75">
      <c r="A2" s="66" t="s">
        <v>93</v>
      </c>
      <c r="B2" s="129"/>
      <c r="C2" s="69"/>
      <c r="D2" s="69"/>
      <c r="E2" s="69"/>
      <c r="F2" s="69"/>
      <c r="G2" s="67"/>
    </row>
    <row r="3" spans="1:7" ht="12.75">
      <c r="A3" s="125" t="s">
        <v>80</v>
      </c>
      <c r="B3" s="106" t="s">
        <v>94</v>
      </c>
      <c r="C3" s="116"/>
      <c r="D3" s="117"/>
      <c r="E3" s="117"/>
      <c r="F3" s="117"/>
      <c r="G3" s="118"/>
    </row>
    <row r="4" spans="1:7" ht="12.75">
      <c r="A4" s="60">
        <f>-3*PI()/4</f>
        <v>-2.356194490192345</v>
      </c>
      <c r="B4" s="148">
        <v>1024</v>
      </c>
      <c r="C4" s="119" t="s">
        <v>86</v>
      </c>
      <c r="D4" s="120">
        <f>(A4-0)/(A5-A4)*(B5-B4)+B5</f>
        <v>512</v>
      </c>
      <c r="E4" s="121" t="s">
        <v>87</v>
      </c>
      <c r="F4" s="120">
        <f>(B5-B4)/(A5-A4)</f>
        <v>-217.29954896813445</v>
      </c>
      <c r="G4" s="115" t="s">
        <v>80</v>
      </c>
    </row>
    <row r="5" spans="1:7" ht="12.75">
      <c r="A5" s="78">
        <f>3*PI()/4</f>
        <v>2.356194490192345</v>
      </c>
      <c r="B5" s="149">
        <v>0</v>
      </c>
      <c r="C5" s="122"/>
      <c r="D5" s="123"/>
      <c r="E5" s="123"/>
      <c r="F5" s="123"/>
      <c r="G5" s="124"/>
    </row>
    <row r="6" spans="1:23" ht="23.25">
      <c r="A6" s="99" t="s">
        <v>84</v>
      </c>
      <c r="B6" s="110"/>
      <c r="C6" s="100" t="s">
        <v>81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</row>
    <row r="7" spans="1:23" s="98" customFormat="1" ht="12.75">
      <c r="A7" s="111" t="s">
        <v>85</v>
      </c>
      <c r="B7" s="112"/>
      <c r="C7" s="103">
        <v>-1</v>
      </c>
      <c r="D7" s="104">
        <f>C7+0.1</f>
        <v>-0.9</v>
      </c>
      <c r="E7" s="104">
        <f aca="true" t="shared" si="0" ref="E7:W7">D7+0.1</f>
        <v>-0.8</v>
      </c>
      <c r="F7" s="104">
        <f t="shared" si="0"/>
        <v>-0.7000000000000001</v>
      </c>
      <c r="G7" s="104">
        <f t="shared" si="0"/>
        <v>-0.6000000000000001</v>
      </c>
      <c r="H7" s="104">
        <f t="shared" si="0"/>
        <v>-0.5000000000000001</v>
      </c>
      <c r="I7" s="104">
        <f t="shared" si="0"/>
        <v>-0.40000000000000013</v>
      </c>
      <c r="J7" s="104">
        <f t="shared" si="0"/>
        <v>-0.30000000000000016</v>
      </c>
      <c r="K7" s="104">
        <f t="shared" si="0"/>
        <v>-0.20000000000000015</v>
      </c>
      <c r="L7" s="104">
        <f t="shared" si="0"/>
        <v>-0.10000000000000014</v>
      </c>
      <c r="M7" s="104">
        <v>0</v>
      </c>
      <c r="N7" s="104">
        <f t="shared" si="0"/>
        <v>0.1</v>
      </c>
      <c r="O7" s="104">
        <f t="shared" si="0"/>
        <v>0.2</v>
      </c>
      <c r="P7" s="104">
        <f t="shared" si="0"/>
        <v>0.30000000000000004</v>
      </c>
      <c r="Q7" s="104">
        <f t="shared" si="0"/>
        <v>0.4</v>
      </c>
      <c r="R7" s="104">
        <f t="shared" si="0"/>
        <v>0.5</v>
      </c>
      <c r="S7" s="104">
        <f t="shared" si="0"/>
        <v>0.6</v>
      </c>
      <c r="T7" s="104">
        <f t="shared" si="0"/>
        <v>0.7</v>
      </c>
      <c r="U7" s="104">
        <f t="shared" si="0"/>
        <v>0.7999999999999999</v>
      </c>
      <c r="V7" s="104">
        <f t="shared" si="0"/>
        <v>0.8999999999999999</v>
      </c>
      <c r="W7" s="105">
        <f t="shared" si="0"/>
        <v>0.9999999999999999</v>
      </c>
    </row>
    <row r="8" spans="1:23" ht="12.75">
      <c r="A8" s="174" t="s">
        <v>82</v>
      </c>
      <c r="B8" s="107">
        <v>1</v>
      </c>
      <c r="C8" s="28">
        <f aca="true" t="shared" si="1" ref="C8:C24">IF(ABS($B8)&lt;=ABS(C$7),ATAN($B8/C$7)-SIGN(C$7)*PI()/2,IF($B8&lt;0,-SIGN(C$7)*(PI())-ATAN(C$7/$B8),-ATAN(C$7/$B8)))*$F$4+$D$4</f>
        <v>341.33333333333337</v>
      </c>
      <c r="D8" s="28">
        <f aca="true" t="shared" si="2" ref="D8:S23">IF(ABS($B8)&lt;=ABS(D$7),ATAN($B8/D$7)-SIGN(D$7)*PI()/2,IF($B8&lt;0,-SIGN(D$7)*(PI())-ATAN(D$7/$B8),-ATAN(D$7/$B8)))*$F$4+$D$4</f>
        <v>352.7596089047546</v>
      </c>
      <c r="E8" s="28">
        <f t="shared" si="2"/>
        <v>365.3790975844879</v>
      </c>
      <c r="F8" s="28">
        <f t="shared" si="2"/>
        <v>379.289523395096</v>
      </c>
      <c r="G8" s="28">
        <f t="shared" si="2"/>
        <v>394.5670863376174</v>
      </c>
      <c r="H8" s="28">
        <f t="shared" si="2"/>
        <v>411.24958368397085</v>
      </c>
      <c r="I8" s="28">
        <f t="shared" si="2"/>
        <v>429.3161358739842</v>
      </c>
      <c r="J8" s="28">
        <f t="shared" si="2"/>
        <v>448.6665700162612</v>
      </c>
      <c r="K8" s="28">
        <f t="shared" si="2"/>
        <v>469.1060338763085</v>
      </c>
      <c r="L8" s="28">
        <f t="shared" si="2"/>
        <v>490.3420467674087</v>
      </c>
      <c r="M8" s="150">
        <f t="shared" si="2"/>
        <v>512</v>
      </c>
      <c r="N8" s="28">
        <f t="shared" si="2"/>
        <v>533.6579532325912</v>
      </c>
      <c r="O8" s="28">
        <f t="shared" si="2"/>
        <v>554.8939661236915</v>
      </c>
      <c r="P8" s="28">
        <f t="shared" si="2"/>
        <v>575.3334299837388</v>
      </c>
      <c r="Q8" s="28">
        <f t="shared" si="2"/>
        <v>594.6838641260158</v>
      </c>
      <c r="R8" s="28">
        <f t="shared" si="2"/>
        <v>612.7504163160291</v>
      </c>
      <c r="S8" s="28">
        <f t="shared" si="2"/>
        <v>629.4329136623826</v>
      </c>
      <c r="T8" s="28">
        <f aca="true" t="shared" si="3" ref="T8:W28">IF(ABS($B8)&lt;=ABS(T$7),ATAN($B8/T$7)-SIGN(T$7)*PI()/2,IF($B8&lt;0,-SIGN(T$7)*(PI())-ATAN(T$7/$B8),-ATAN(T$7/$B8)))*$F$4+$D$4</f>
        <v>644.710476604904</v>
      </c>
      <c r="U8" s="28">
        <f t="shared" si="3"/>
        <v>658.6209024155121</v>
      </c>
      <c r="V8" s="28">
        <f t="shared" si="3"/>
        <v>671.2403910952454</v>
      </c>
      <c r="W8" s="143">
        <f t="shared" si="3"/>
        <v>682.6666666666666</v>
      </c>
    </row>
    <row r="9" spans="1:23" ht="12.75">
      <c r="A9" s="175"/>
      <c r="B9" s="108">
        <f>B8-0.1</f>
        <v>0.9</v>
      </c>
      <c r="C9" s="28">
        <f t="shared" si="1"/>
        <v>329.90705776191203</v>
      </c>
      <c r="D9" s="28">
        <f t="shared" si="2"/>
        <v>341.33333333333337</v>
      </c>
      <c r="E9" s="28">
        <f t="shared" si="2"/>
        <v>354.1009471087115</v>
      </c>
      <c r="F9" s="28">
        <f t="shared" si="2"/>
        <v>368.35561756027937</v>
      </c>
      <c r="G9" s="28">
        <f t="shared" si="2"/>
        <v>384.2272994570248</v>
      </c>
      <c r="H9" s="28">
        <f t="shared" si="2"/>
        <v>401.80772371312963</v>
      </c>
      <c r="I9" s="28">
        <f t="shared" si="2"/>
        <v>421.1200418149331</v>
      </c>
      <c r="J9" s="28">
        <f t="shared" si="2"/>
        <v>442.0837496493624</v>
      </c>
      <c r="K9" s="28">
        <f t="shared" si="2"/>
        <v>464.48333668825495</v>
      </c>
      <c r="L9" s="28">
        <f t="shared" si="2"/>
        <v>487.95423574884535</v>
      </c>
      <c r="M9" s="150">
        <f t="shared" si="2"/>
        <v>512</v>
      </c>
      <c r="N9" s="28">
        <f t="shared" si="2"/>
        <v>536.0457642511547</v>
      </c>
      <c r="O9" s="28">
        <f t="shared" si="2"/>
        <v>559.516663311745</v>
      </c>
      <c r="P9" s="28">
        <f t="shared" si="2"/>
        <v>581.9162503506376</v>
      </c>
      <c r="Q9" s="28">
        <f t="shared" si="2"/>
        <v>602.8799581850669</v>
      </c>
      <c r="R9" s="28">
        <f t="shared" si="2"/>
        <v>622.1922762868703</v>
      </c>
      <c r="S9" s="28">
        <f t="shared" si="2"/>
        <v>639.7727005429751</v>
      </c>
      <c r="T9" s="28">
        <f t="shared" si="3"/>
        <v>655.6443824397206</v>
      </c>
      <c r="U9" s="28">
        <f t="shared" si="3"/>
        <v>669.8990528912884</v>
      </c>
      <c r="V9" s="28">
        <f t="shared" si="3"/>
        <v>682.6666666666666</v>
      </c>
      <c r="W9" s="143">
        <f t="shared" si="3"/>
        <v>694.092942238088</v>
      </c>
    </row>
    <row r="10" spans="1:23" ht="12.75">
      <c r="A10" s="175"/>
      <c r="B10" s="108">
        <f aca="true" t="shared" si="4" ref="B10:B28">B9-0.1</f>
        <v>0.8</v>
      </c>
      <c r="C10" s="28">
        <f t="shared" si="1"/>
        <v>317.2875690821787</v>
      </c>
      <c r="D10" s="28">
        <f t="shared" si="2"/>
        <v>328.56571955795516</v>
      </c>
      <c r="E10" s="28">
        <f t="shared" si="2"/>
        <v>341.33333333333337</v>
      </c>
      <c r="F10" s="28">
        <f t="shared" si="2"/>
        <v>355.7985652974568</v>
      </c>
      <c r="G10" s="28">
        <f t="shared" si="2"/>
        <v>372.16749929872486</v>
      </c>
      <c r="H10" s="28">
        <f t="shared" si="2"/>
        <v>390.61662072193513</v>
      </c>
      <c r="I10" s="28">
        <f t="shared" si="2"/>
        <v>411.24958368397085</v>
      </c>
      <c r="J10" s="28">
        <f t="shared" si="2"/>
        <v>434.03929516720933</v>
      </c>
      <c r="K10" s="28">
        <f t="shared" si="2"/>
        <v>458.76624699571585</v>
      </c>
      <c r="L10" s="28">
        <f t="shared" si="2"/>
        <v>484.9777157730539</v>
      </c>
      <c r="M10" s="150">
        <f t="shared" si="2"/>
        <v>512</v>
      </c>
      <c r="N10" s="28">
        <f t="shared" si="2"/>
        <v>539.0222842269461</v>
      </c>
      <c r="O10" s="28">
        <f t="shared" si="2"/>
        <v>565.2337530042842</v>
      </c>
      <c r="P10" s="28">
        <f t="shared" si="2"/>
        <v>589.9607048327906</v>
      </c>
      <c r="Q10" s="28">
        <f t="shared" si="2"/>
        <v>612.7504163160291</v>
      </c>
      <c r="R10" s="28">
        <f t="shared" si="2"/>
        <v>633.3833792780648</v>
      </c>
      <c r="S10" s="28">
        <f t="shared" si="2"/>
        <v>651.8325007012751</v>
      </c>
      <c r="T10" s="28">
        <f t="shared" si="3"/>
        <v>668.2014347025432</v>
      </c>
      <c r="U10" s="28">
        <f t="shared" si="3"/>
        <v>682.6666666666666</v>
      </c>
      <c r="V10" s="28">
        <f t="shared" si="3"/>
        <v>695.4342804420448</v>
      </c>
      <c r="W10" s="143">
        <f t="shared" si="3"/>
        <v>706.7124309178213</v>
      </c>
    </row>
    <row r="11" spans="1:23" ht="12.75">
      <c r="A11" s="175"/>
      <c r="B11" s="108">
        <f t="shared" si="4"/>
        <v>0.7000000000000001</v>
      </c>
      <c r="C11" s="28">
        <f t="shared" si="1"/>
        <v>303.3771432715706</v>
      </c>
      <c r="D11" s="28">
        <f t="shared" si="2"/>
        <v>314.31104910638726</v>
      </c>
      <c r="E11" s="28">
        <f t="shared" si="2"/>
        <v>326.8681013692099</v>
      </c>
      <c r="F11" s="28">
        <f t="shared" si="2"/>
        <v>341.33333333333337</v>
      </c>
      <c r="G11" s="28">
        <f t="shared" si="2"/>
        <v>358.01583067968676</v>
      </c>
      <c r="H11" s="28">
        <f t="shared" si="2"/>
        <v>377.2200664482157</v>
      </c>
      <c r="I11" s="28">
        <f t="shared" si="2"/>
        <v>399.1897835256709</v>
      </c>
      <c r="J11" s="28">
        <f t="shared" si="2"/>
        <v>424.01719745934906</v>
      </c>
      <c r="K11" s="28">
        <f t="shared" si="2"/>
        <v>451.5256096202036</v>
      </c>
      <c r="L11" s="28">
        <f t="shared" si="2"/>
        <v>481.1658340346084</v>
      </c>
      <c r="M11" s="150">
        <f t="shared" si="2"/>
        <v>512</v>
      </c>
      <c r="N11" s="28">
        <f t="shared" si="2"/>
        <v>542.8341659653915</v>
      </c>
      <c r="O11" s="28">
        <f t="shared" si="2"/>
        <v>572.4743903797963</v>
      </c>
      <c r="P11" s="28">
        <f t="shared" si="2"/>
        <v>599.9828025406509</v>
      </c>
      <c r="Q11" s="28">
        <f t="shared" si="2"/>
        <v>624.8102164743291</v>
      </c>
      <c r="R11" s="28">
        <f t="shared" si="2"/>
        <v>646.7799335517843</v>
      </c>
      <c r="S11" s="28">
        <f t="shared" si="2"/>
        <v>665.9841693203132</v>
      </c>
      <c r="T11" s="28">
        <f t="shared" si="3"/>
        <v>682.6666666666666</v>
      </c>
      <c r="U11" s="28">
        <f t="shared" si="3"/>
        <v>697.1318986307901</v>
      </c>
      <c r="V11" s="28">
        <f t="shared" si="3"/>
        <v>709.6889508936127</v>
      </c>
      <c r="W11" s="143">
        <f t="shared" si="3"/>
        <v>720.6228567284293</v>
      </c>
    </row>
    <row r="12" spans="1:23" ht="12.75">
      <c r="A12" s="175"/>
      <c r="B12" s="108">
        <f t="shared" si="4"/>
        <v>0.6000000000000001</v>
      </c>
      <c r="C12" s="28">
        <f t="shared" si="1"/>
        <v>288.0995803290492</v>
      </c>
      <c r="D12" s="28">
        <f t="shared" si="2"/>
        <v>298.4393672096419</v>
      </c>
      <c r="E12" s="28">
        <f t="shared" si="2"/>
        <v>310.4991673679418</v>
      </c>
      <c r="F12" s="28">
        <f t="shared" si="2"/>
        <v>324.6508359869799</v>
      </c>
      <c r="G12" s="28">
        <f t="shared" si="2"/>
        <v>341.33333333333337</v>
      </c>
      <c r="H12" s="28">
        <f t="shared" si="2"/>
        <v>361.03368593155716</v>
      </c>
      <c r="I12" s="28">
        <f t="shared" si="2"/>
        <v>384.2272994570248</v>
      </c>
      <c r="J12" s="28">
        <f t="shared" si="2"/>
        <v>411.24958368397085</v>
      </c>
      <c r="K12" s="28">
        <f t="shared" si="2"/>
        <v>442.0837496493624</v>
      </c>
      <c r="L12" s="28">
        <f t="shared" si="2"/>
        <v>476.1132668851176</v>
      </c>
      <c r="M12" s="150">
        <f t="shared" si="2"/>
        <v>512</v>
      </c>
      <c r="N12" s="28">
        <f t="shared" si="2"/>
        <v>547.8867331148823</v>
      </c>
      <c r="O12" s="28">
        <f t="shared" si="2"/>
        <v>581.9162503506376</v>
      </c>
      <c r="P12" s="28">
        <f t="shared" si="2"/>
        <v>612.7504163160291</v>
      </c>
      <c r="Q12" s="28">
        <f t="shared" si="2"/>
        <v>639.7727005429751</v>
      </c>
      <c r="R12" s="28">
        <f t="shared" si="2"/>
        <v>662.9663140684428</v>
      </c>
      <c r="S12" s="28">
        <f t="shared" si="2"/>
        <v>682.6666666666666</v>
      </c>
      <c r="T12" s="28">
        <f t="shared" si="3"/>
        <v>699.3491640130201</v>
      </c>
      <c r="U12" s="28">
        <f t="shared" si="3"/>
        <v>713.5008326320582</v>
      </c>
      <c r="V12" s="28">
        <f t="shared" si="3"/>
        <v>725.5606327903581</v>
      </c>
      <c r="W12" s="143">
        <f t="shared" si="3"/>
        <v>735.9004196709508</v>
      </c>
    </row>
    <row r="13" spans="1:23" ht="12.75">
      <c r="A13" s="175"/>
      <c r="B13" s="108">
        <f t="shared" si="4"/>
        <v>0.5000000000000001</v>
      </c>
      <c r="C13" s="28">
        <f t="shared" si="1"/>
        <v>271.4170829826958</v>
      </c>
      <c r="D13" s="28">
        <f t="shared" si="2"/>
        <v>280.85894295353705</v>
      </c>
      <c r="E13" s="28">
        <f t="shared" si="2"/>
        <v>292.0500459447315</v>
      </c>
      <c r="F13" s="28">
        <f t="shared" si="2"/>
        <v>305.446600218451</v>
      </c>
      <c r="G13" s="28">
        <f t="shared" si="2"/>
        <v>321.6329807351095</v>
      </c>
      <c r="H13" s="28">
        <f t="shared" si="2"/>
        <v>341.33333333333337</v>
      </c>
      <c r="I13" s="28">
        <f t="shared" si="2"/>
        <v>365.3790975844879</v>
      </c>
      <c r="J13" s="28">
        <f t="shared" si="2"/>
        <v>394.5670863376174</v>
      </c>
      <c r="K13" s="28">
        <f t="shared" si="2"/>
        <v>429.3161358739842</v>
      </c>
      <c r="L13" s="28">
        <f t="shared" si="2"/>
        <v>469.10603387630846</v>
      </c>
      <c r="M13" s="150">
        <f t="shared" si="2"/>
        <v>512</v>
      </c>
      <c r="N13" s="28">
        <f t="shared" si="2"/>
        <v>554.8939661236915</v>
      </c>
      <c r="O13" s="28">
        <f t="shared" si="2"/>
        <v>594.6838641260158</v>
      </c>
      <c r="P13" s="28">
        <f t="shared" si="2"/>
        <v>629.4329136623826</v>
      </c>
      <c r="Q13" s="28">
        <f t="shared" si="2"/>
        <v>658.6209024155121</v>
      </c>
      <c r="R13" s="28">
        <f t="shared" si="2"/>
        <v>682.6666666666666</v>
      </c>
      <c r="S13" s="28">
        <f t="shared" si="2"/>
        <v>702.3670192648905</v>
      </c>
      <c r="T13" s="28">
        <f t="shared" si="3"/>
        <v>718.5533997815489</v>
      </c>
      <c r="U13" s="28">
        <f t="shared" si="3"/>
        <v>731.9499540552686</v>
      </c>
      <c r="V13" s="28">
        <f t="shared" si="3"/>
        <v>743.141057046463</v>
      </c>
      <c r="W13" s="143">
        <f t="shared" si="3"/>
        <v>752.5829170173042</v>
      </c>
    </row>
    <row r="14" spans="1:23" ht="12.75">
      <c r="A14" s="175"/>
      <c r="B14" s="108">
        <f t="shared" si="4"/>
        <v>0.40000000000000013</v>
      </c>
      <c r="C14" s="28">
        <f t="shared" si="1"/>
        <v>253.35053079268243</v>
      </c>
      <c r="D14" s="28">
        <f t="shared" si="2"/>
        <v>261.54662485173355</v>
      </c>
      <c r="E14" s="28">
        <f t="shared" si="2"/>
        <v>271.4170829826958</v>
      </c>
      <c r="F14" s="28">
        <f t="shared" si="2"/>
        <v>283.4768831409957</v>
      </c>
      <c r="G14" s="28">
        <f t="shared" si="2"/>
        <v>298.4393672096419</v>
      </c>
      <c r="H14" s="28">
        <f t="shared" si="2"/>
        <v>317.2875690821787</v>
      </c>
      <c r="I14" s="28">
        <f t="shared" si="2"/>
        <v>341.33333333333337</v>
      </c>
      <c r="J14" s="28">
        <f t="shared" si="2"/>
        <v>372.16749929872486</v>
      </c>
      <c r="K14" s="28">
        <f t="shared" si="2"/>
        <v>411.24958368397085</v>
      </c>
      <c r="L14" s="28">
        <f t="shared" si="2"/>
        <v>458.7662469957158</v>
      </c>
      <c r="M14" s="150">
        <f t="shared" si="2"/>
        <v>512</v>
      </c>
      <c r="N14" s="28">
        <f t="shared" si="2"/>
        <v>565.2337530042842</v>
      </c>
      <c r="O14" s="28">
        <f t="shared" si="2"/>
        <v>612.7504163160291</v>
      </c>
      <c r="P14" s="28">
        <f t="shared" si="2"/>
        <v>651.8325007012751</v>
      </c>
      <c r="Q14" s="28">
        <f t="shared" si="2"/>
        <v>682.6666666666666</v>
      </c>
      <c r="R14" s="28">
        <f t="shared" si="2"/>
        <v>706.7124309178213</v>
      </c>
      <c r="S14" s="28">
        <f t="shared" si="2"/>
        <v>725.5606327903581</v>
      </c>
      <c r="T14" s="28">
        <f t="shared" si="3"/>
        <v>740.5231168590043</v>
      </c>
      <c r="U14" s="28">
        <f t="shared" si="3"/>
        <v>752.5829170173042</v>
      </c>
      <c r="V14" s="28">
        <f t="shared" si="3"/>
        <v>762.4533751482664</v>
      </c>
      <c r="W14" s="143">
        <f t="shared" si="3"/>
        <v>770.6494692073175</v>
      </c>
    </row>
    <row r="15" spans="1:23" ht="12.75">
      <c r="A15" s="175"/>
      <c r="B15" s="108">
        <f t="shared" si="4"/>
        <v>0.30000000000000016</v>
      </c>
      <c r="C15" s="28">
        <f t="shared" si="1"/>
        <v>234.00009665040545</v>
      </c>
      <c r="D15" s="28">
        <f t="shared" si="2"/>
        <v>240.58291701730423</v>
      </c>
      <c r="E15" s="28">
        <f t="shared" si="2"/>
        <v>248.62737149945735</v>
      </c>
      <c r="F15" s="28">
        <f t="shared" si="2"/>
        <v>258.6494692073176</v>
      </c>
      <c r="G15" s="28">
        <f t="shared" si="2"/>
        <v>271.41708298269583</v>
      </c>
      <c r="H15" s="28">
        <f t="shared" si="2"/>
        <v>288.0995803290492</v>
      </c>
      <c r="I15" s="28">
        <f t="shared" si="2"/>
        <v>310.4991673679418</v>
      </c>
      <c r="J15" s="28">
        <f t="shared" si="2"/>
        <v>341.33333333333337</v>
      </c>
      <c r="K15" s="28">
        <f t="shared" si="2"/>
        <v>384.22729945702474</v>
      </c>
      <c r="L15" s="28">
        <f t="shared" si="2"/>
        <v>442.0837496493624</v>
      </c>
      <c r="M15" s="150">
        <f t="shared" si="2"/>
        <v>512</v>
      </c>
      <c r="N15" s="28">
        <f t="shared" si="2"/>
        <v>581.9162503506375</v>
      </c>
      <c r="O15" s="28">
        <f t="shared" si="2"/>
        <v>639.7727005429751</v>
      </c>
      <c r="P15" s="28">
        <f t="shared" si="2"/>
        <v>682.6666666666666</v>
      </c>
      <c r="Q15" s="28">
        <f t="shared" si="2"/>
        <v>713.5008326320582</v>
      </c>
      <c r="R15" s="28">
        <f t="shared" si="2"/>
        <v>735.9004196709507</v>
      </c>
      <c r="S15" s="28">
        <f t="shared" si="2"/>
        <v>752.5829170173042</v>
      </c>
      <c r="T15" s="28">
        <f t="shared" si="3"/>
        <v>765.3505307926823</v>
      </c>
      <c r="U15" s="28">
        <f t="shared" si="3"/>
        <v>775.3726285005426</v>
      </c>
      <c r="V15" s="28">
        <f t="shared" si="3"/>
        <v>783.4170829826958</v>
      </c>
      <c r="W15" s="143">
        <f t="shared" si="3"/>
        <v>789.9999033495945</v>
      </c>
    </row>
    <row r="16" spans="1:23" ht="12.75">
      <c r="A16" s="175"/>
      <c r="B16" s="108">
        <f t="shared" si="4"/>
        <v>0.20000000000000015</v>
      </c>
      <c r="C16" s="28">
        <f t="shared" si="1"/>
        <v>213.56063279035817</v>
      </c>
      <c r="D16" s="28">
        <f t="shared" si="2"/>
        <v>218.18332997841168</v>
      </c>
      <c r="E16" s="28">
        <f t="shared" si="2"/>
        <v>223.90041967095078</v>
      </c>
      <c r="F16" s="28">
        <f t="shared" si="2"/>
        <v>231.141057046463</v>
      </c>
      <c r="G16" s="28">
        <f t="shared" si="2"/>
        <v>240.58291701730423</v>
      </c>
      <c r="H16" s="28">
        <f t="shared" si="2"/>
        <v>253.3505307926825</v>
      </c>
      <c r="I16" s="28">
        <f t="shared" si="2"/>
        <v>271.41708298269583</v>
      </c>
      <c r="J16" s="28">
        <f t="shared" si="2"/>
        <v>298.4393672096419</v>
      </c>
      <c r="K16" s="28">
        <f t="shared" si="2"/>
        <v>341.33333333333337</v>
      </c>
      <c r="L16" s="28">
        <f t="shared" si="2"/>
        <v>411.24958368397085</v>
      </c>
      <c r="M16" s="150">
        <f t="shared" si="2"/>
        <v>512</v>
      </c>
      <c r="N16" s="28">
        <f t="shared" si="2"/>
        <v>612.750416316029</v>
      </c>
      <c r="O16" s="28">
        <f t="shared" si="2"/>
        <v>682.6666666666666</v>
      </c>
      <c r="P16" s="28">
        <f t="shared" si="2"/>
        <v>725.5606327903581</v>
      </c>
      <c r="Q16" s="28">
        <f t="shared" si="2"/>
        <v>752.5829170173042</v>
      </c>
      <c r="R16" s="28">
        <f t="shared" si="2"/>
        <v>770.6494692073175</v>
      </c>
      <c r="S16" s="28">
        <f t="shared" si="2"/>
        <v>783.4170829826958</v>
      </c>
      <c r="T16" s="28">
        <f t="shared" si="3"/>
        <v>792.858942953537</v>
      </c>
      <c r="U16" s="28">
        <f t="shared" si="3"/>
        <v>800.0995803290491</v>
      </c>
      <c r="V16" s="28">
        <f t="shared" si="3"/>
        <v>805.8166700215884</v>
      </c>
      <c r="W16" s="143">
        <f t="shared" si="3"/>
        <v>810.4393672096419</v>
      </c>
    </row>
    <row r="17" spans="1:23" ht="12.75">
      <c r="A17" s="175"/>
      <c r="B17" s="108">
        <f t="shared" si="4"/>
        <v>0.10000000000000014</v>
      </c>
      <c r="C17" s="28">
        <f t="shared" si="1"/>
        <v>192.32461989925793</v>
      </c>
      <c r="D17" s="28">
        <f t="shared" si="2"/>
        <v>194.71243091782134</v>
      </c>
      <c r="E17" s="28">
        <f t="shared" si="2"/>
        <v>197.6889508936128</v>
      </c>
      <c r="F17" s="28">
        <f t="shared" si="2"/>
        <v>201.50083263205823</v>
      </c>
      <c r="G17" s="28">
        <f t="shared" si="2"/>
        <v>206.55339978154905</v>
      </c>
      <c r="H17" s="28">
        <f t="shared" si="2"/>
        <v>213.56063279035817</v>
      </c>
      <c r="I17" s="28">
        <f t="shared" si="2"/>
        <v>223.90041967095084</v>
      </c>
      <c r="J17" s="28">
        <f t="shared" si="2"/>
        <v>240.58291701730428</v>
      </c>
      <c r="K17" s="28">
        <f t="shared" si="2"/>
        <v>271.41708298269583</v>
      </c>
      <c r="L17" s="28">
        <f t="shared" si="2"/>
        <v>341.33333333333337</v>
      </c>
      <c r="M17" s="150">
        <f t="shared" si="2"/>
        <v>512</v>
      </c>
      <c r="N17" s="28">
        <f t="shared" si="2"/>
        <v>682.6666666666665</v>
      </c>
      <c r="O17" s="28">
        <f t="shared" si="2"/>
        <v>752.5829170173041</v>
      </c>
      <c r="P17" s="28">
        <f t="shared" si="2"/>
        <v>783.4170829826958</v>
      </c>
      <c r="Q17" s="28">
        <f t="shared" si="2"/>
        <v>800.0995803290491</v>
      </c>
      <c r="R17" s="28">
        <f t="shared" si="2"/>
        <v>810.4393672096418</v>
      </c>
      <c r="S17" s="28">
        <f t="shared" si="2"/>
        <v>817.446600218451</v>
      </c>
      <c r="T17" s="28">
        <f t="shared" si="3"/>
        <v>822.4991673679417</v>
      </c>
      <c r="U17" s="28">
        <f t="shared" si="3"/>
        <v>826.3110491063871</v>
      </c>
      <c r="V17" s="28">
        <f t="shared" si="3"/>
        <v>829.2875690821786</v>
      </c>
      <c r="W17" s="143">
        <f t="shared" si="3"/>
        <v>831.675380100742</v>
      </c>
    </row>
    <row r="18" spans="1:23" ht="12.75">
      <c r="A18" s="175"/>
      <c r="B18" s="108">
        <f t="shared" si="4"/>
        <v>1.3877787807814457E-16</v>
      </c>
      <c r="C18" s="150">
        <f t="shared" si="1"/>
        <v>170.66666666666669</v>
      </c>
      <c r="D18" s="150">
        <f t="shared" si="2"/>
        <v>170.66666666666669</v>
      </c>
      <c r="E18" s="150">
        <f t="shared" si="2"/>
        <v>170.66666666666669</v>
      </c>
      <c r="F18" s="150">
        <f t="shared" si="2"/>
        <v>170.66666666666669</v>
      </c>
      <c r="G18" s="150">
        <f t="shared" si="2"/>
        <v>170.66666666666669</v>
      </c>
      <c r="H18" s="150">
        <f t="shared" si="2"/>
        <v>170.66666666666669</v>
      </c>
      <c r="I18" s="150">
        <f t="shared" si="2"/>
        <v>170.66666666666674</v>
      </c>
      <c r="J18" s="150">
        <f t="shared" si="2"/>
        <v>170.66666666666674</v>
      </c>
      <c r="K18" s="150">
        <f t="shared" si="2"/>
        <v>170.6666666666668</v>
      </c>
      <c r="L18" s="150">
        <f t="shared" si="2"/>
        <v>170.66666666666697</v>
      </c>
      <c r="M18" s="150">
        <f t="shared" si="2"/>
        <v>512</v>
      </c>
      <c r="N18" s="150">
        <f t="shared" si="2"/>
        <v>853.333333333333</v>
      </c>
      <c r="O18" s="150">
        <f t="shared" si="2"/>
        <v>853.3333333333333</v>
      </c>
      <c r="P18" s="150">
        <f t="shared" si="2"/>
        <v>853.3333333333333</v>
      </c>
      <c r="Q18" s="150">
        <f t="shared" si="2"/>
        <v>853.3333333333333</v>
      </c>
      <c r="R18" s="150">
        <f t="shared" si="2"/>
        <v>853.3333333333333</v>
      </c>
      <c r="S18" s="150">
        <f t="shared" si="2"/>
        <v>853.3333333333333</v>
      </c>
      <c r="T18" s="150">
        <f t="shared" si="3"/>
        <v>853.3333333333333</v>
      </c>
      <c r="U18" s="150">
        <f t="shared" si="3"/>
        <v>853.3333333333333</v>
      </c>
      <c r="V18" s="150">
        <f t="shared" si="3"/>
        <v>853.3333333333333</v>
      </c>
      <c r="W18" s="151">
        <f t="shared" si="3"/>
        <v>853.3333333333333</v>
      </c>
    </row>
    <row r="19" spans="1:23" ht="12.75">
      <c r="A19" s="175"/>
      <c r="B19" s="108">
        <f t="shared" si="4"/>
        <v>-0.09999999999999987</v>
      </c>
      <c r="C19" s="28">
        <f t="shared" si="1"/>
        <v>149.00871343407545</v>
      </c>
      <c r="D19" s="28">
        <f t="shared" si="2"/>
        <v>146.6209024155121</v>
      </c>
      <c r="E19" s="28">
        <f t="shared" si="2"/>
        <v>143.64438243972063</v>
      </c>
      <c r="F19" s="28">
        <f t="shared" si="2"/>
        <v>139.83250070127514</v>
      </c>
      <c r="G19" s="28">
        <f t="shared" si="2"/>
        <v>134.77993355178438</v>
      </c>
      <c r="H19" s="28">
        <f t="shared" si="2"/>
        <v>127.77270054297526</v>
      </c>
      <c r="I19" s="28">
        <f t="shared" si="2"/>
        <v>117.43291366238259</v>
      </c>
      <c r="J19" s="28">
        <f t="shared" si="2"/>
        <v>100.7504163160292</v>
      </c>
      <c r="K19" s="28">
        <f t="shared" si="2"/>
        <v>69.91625035063771</v>
      </c>
      <c r="L19" s="28">
        <f t="shared" si="2"/>
        <v>0</v>
      </c>
      <c r="M19" s="152">
        <f t="shared" si="2"/>
        <v>512</v>
      </c>
      <c r="N19" s="28">
        <f t="shared" si="2"/>
        <v>1023.9999999999998</v>
      </c>
      <c r="O19" s="28">
        <f t="shared" si="2"/>
        <v>954.0837496493623</v>
      </c>
      <c r="P19" s="28">
        <f t="shared" si="2"/>
        <v>923.2495836839707</v>
      </c>
      <c r="Q19" s="28">
        <f t="shared" si="2"/>
        <v>906.5670863376174</v>
      </c>
      <c r="R19" s="28">
        <f t="shared" si="2"/>
        <v>896.2272994570247</v>
      </c>
      <c r="S19" s="28">
        <f t="shared" si="2"/>
        <v>889.2200664482157</v>
      </c>
      <c r="T19" s="28">
        <f t="shared" si="3"/>
        <v>884.1674992987248</v>
      </c>
      <c r="U19" s="28">
        <f t="shared" si="3"/>
        <v>880.3556175602794</v>
      </c>
      <c r="V19" s="28">
        <f t="shared" si="3"/>
        <v>877.3790975844879</v>
      </c>
      <c r="W19" s="143">
        <f t="shared" si="3"/>
        <v>874.9912865659246</v>
      </c>
    </row>
    <row r="20" spans="1:23" ht="12.75">
      <c r="A20" s="175"/>
      <c r="B20" s="108">
        <f t="shared" si="4"/>
        <v>-0.19999999999999987</v>
      </c>
      <c r="C20" s="28">
        <f t="shared" si="1"/>
        <v>127.7727005429752</v>
      </c>
      <c r="D20" s="28">
        <f t="shared" si="2"/>
        <v>123.1500033549217</v>
      </c>
      <c r="E20" s="28">
        <f t="shared" si="2"/>
        <v>117.43291366238259</v>
      </c>
      <c r="F20" s="28">
        <f t="shared" si="2"/>
        <v>110.19227628687037</v>
      </c>
      <c r="G20" s="28">
        <f t="shared" si="2"/>
        <v>100.75041631602915</v>
      </c>
      <c r="H20" s="28">
        <f t="shared" si="2"/>
        <v>87.982802540651</v>
      </c>
      <c r="I20" s="28">
        <f t="shared" si="2"/>
        <v>69.91625035063765</v>
      </c>
      <c r="J20" s="28">
        <f t="shared" si="2"/>
        <v>42.8939661236916</v>
      </c>
      <c r="K20" s="28">
        <f t="shared" si="2"/>
        <v>0</v>
      </c>
      <c r="L20" s="152">
        <f t="shared" si="2"/>
        <v>-69.91625035063737</v>
      </c>
      <c r="M20" s="152">
        <f t="shared" si="2"/>
        <v>512</v>
      </c>
      <c r="N20" s="152">
        <f t="shared" si="2"/>
        <v>1093.9162503506377</v>
      </c>
      <c r="O20" s="28">
        <f t="shared" si="2"/>
        <v>1024</v>
      </c>
      <c r="P20" s="28">
        <f t="shared" si="2"/>
        <v>981.1060338763084</v>
      </c>
      <c r="Q20" s="28">
        <f t="shared" si="2"/>
        <v>954.0837496493623</v>
      </c>
      <c r="R20" s="28">
        <f t="shared" si="2"/>
        <v>936.0171974593491</v>
      </c>
      <c r="S20" s="28">
        <f t="shared" si="2"/>
        <v>923.249583683971</v>
      </c>
      <c r="T20" s="28">
        <f t="shared" si="3"/>
        <v>913.8077237131297</v>
      </c>
      <c r="U20" s="28">
        <f t="shared" si="3"/>
        <v>906.5670863376174</v>
      </c>
      <c r="V20" s="28">
        <f t="shared" si="3"/>
        <v>900.8499966450784</v>
      </c>
      <c r="W20" s="143">
        <f t="shared" si="3"/>
        <v>896.2272994570249</v>
      </c>
    </row>
    <row r="21" spans="1:23" ht="12.75">
      <c r="A21" s="175"/>
      <c r="B21" s="108">
        <f t="shared" si="4"/>
        <v>-0.2999999999999999</v>
      </c>
      <c r="C21" s="28">
        <f t="shared" si="1"/>
        <v>107.33323668292792</v>
      </c>
      <c r="D21" s="28">
        <f t="shared" si="2"/>
        <v>100.75041631602909</v>
      </c>
      <c r="E21" s="28">
        <f t="shared" si="2"/>
        <v>92.70596183387602</v>
      </c>
      <c r="F21" s="28">
        <f t="shared" si="2"/>
        <v>82.68386412601575</v>
      </c>
      <c r="G21" s="28">
        <f t="shared" si="2"/>
        <v>69.91625035063765</v>
      </c>
      <c r="H21" s="28">
        <f t="shared" si="2"/>
        <v>53.233753004284154</v>
      </c>
      <c r="I21" s="28">
        <f t="shared" si="2"/>
        <v>30.83416596539155</v>
      </c>
      <c r="J21" s="28">
        <f t="shared" si="2"/>
        <v>0</v>
      </c>
      <c r="K21" s="152">
        <f t="shared" si="2"/>
        <v>-42.89396612369137</v>
      </c>
      <c r="L21" s="152">
        <f t="shared" si="2"/>
        <v>-100.75041631602903</v>
      </c>
      <c r="M21" s="152">
        <f t="shared" si="2"/>
        <v>512</v>
      </c>
      <c r="N21" s="152">
        <f t="shared" si="2"/>
        <v>1124.7504163160293</v>
      </c>
      <c r="O21" s="152">
        <f t="shared" si="2"/>
        <v>1066.8939661236914</v>
      </c>
      <c r="P21" s="28">
        <f t="shared" si="2"/>
        <v>1024</v>
      </c>
      <c r="Q21" s="28">
        <f t="shared" si="2"/>
        <v>993.1658340346085</v>
      </c>
      <c r="R21" s="28">
        <f t="shared" si="2"/>
        <v>970.7662469957158</v>
      </c>
      <c r="S21" s="28">
        <f t="shared" si="2"/>
        <v>954.0837496493625</v>
      </c>
      <c r="T21" s="28">
        <f t="shared" si="3"/>
        <v>941.3161358739842</v>
      </c>
      <c r="U21" s="28">
        <f t="shared" si="3"/>
        <v>931.294038166124</v>
      </c>
      <c r="V21" s="28">
        <f t="shared" si="3"/>
        <v>923.249583683971</v>
      </c>
      <c r="W21" s="143">
        <f t="shared" si="3"/>
        <v>916.6667633170721</v>
      </c>
    </row>
    <row r="22" spans="1:23" ht="12.75">
      <c r="A22" s="175"/>
      <c r="B22" s="108">
        <f t="shared" si="4"/>
        <v>-0.3999999999999999</v>
      </c>
      <c r="C22" s="28">
        <f t="shared" si="1"/>
        <v>87.98280254065088</v>
      </c>
      <c r="D22" s="28">
        <f t="shared" si="2"/>
        <v>79.78670848159982</v>
      </c>
      <c r="E22" s="28">
        <f t="shared" si="2"/>
        <v>69.91625035063754</v>
      </c>
      <c r="F22" s="28">
        <f t="shared" si="2"/>
        <v>57.85645019233772</v>
      </c>
      <c r="G22" s="28">
        <f t="shared" si="2"/>
        <v>42.893966123691484</v>
      </c>
      <c r="H22" s="28">
        <f t="shared" si="2"/>
        <v>24.04576425115465</v>
      </c>
      <c r="I22" s="28">
        <f t="shared" si="2"/>
        <v>0</v>
      </c>
      <c r="J22" s="152">
        <f t="shared" si="2"/>
        <v>-30.83416596539155</v>
      </c>
      <c r="K22" s="152">
        <f t="shared" si="2"/>
        <v>-69.91625035063748</v>
      </c>
      <c r="L22" s="152">
        <f t="shared" si="2"/>
        <v>-117.43291366238248</v>
      </c>
      <c r="M22" s="152">
        <f t="shared" si="2"/>
        <v>512</v>
      </c>
      <c r="N22" s="152">
        <f t="shared" si="2"/>
        <v>1141.4329136623826</v>
      </c>
      <c r="O22" s="152">
        <f t="shared" si="2"/>
        <v>1093.9162503506377</v>
      </c>
      <c r="P22" s="152">
        <f t="shared" si="2"/>
        <v>1054.8341659653915</v>
      </c>
      <c r="Q22" s="28">
        <f t="shared" si="2"/>
        <v>1024</v>
      </c>
      <c r="R22" s="28">
        <f t="shared" si="2"/>
        <v>999.9542357488453</v>
      </c>
      <c r="S22" s="28">
        <f t="shared" si="2"/>
        <v>981.1060338763085</v>
      </c>
      <c r="T22" s="28">
        <f t="shared" si="3"/>
        <v>966.1435498076623</v>
      </c>
      <c r="U22" s="28">
        <f t="shared" si="3"/>
        <v>954.0837496493625</v>
      </c>
      <c r="V22" s="28">
        <f t="shared" si="3"/>
        <v>944.2132915184002</v>
      </c>
      <c r="W22" s="143">
        <f t="shared" si="3"/>
        <v>936.0171974593491</v>
      </c>
    </row>
    <row r="23" spans="1:23" ht="12.75">
      <c r="A23" s="175"/>
      <c r="B23" s="108">
        <f t="shared" si="4"/>
        <v>-0.4999999999999999</v>
      </c>
      <c r="C23" s="28">
        <f t="shared" si="1"/>
        <v>69.91625035063754</v>
      </c>
      <c r="D23" s="28">
        <f t="shared" si="2"/>
        <v>60.47439037979632</v>
      </c>
      <c r="E23" s="28">
        <f t="shared" si="2"/>
        <v>49.28328738860182</v>
      </c>
      <c r="F23" s="28">
        <f t="shared" si="2"/>
        <v>35.88673311488236</v>
      </c>
      <c r="G23" s="28">
        <f t="shared" si="2"/>
        <v>19.7003525982239</v>
      </c>
      <c r="H23" s="28">
        <f t="shared" si="2"/>
        <v>0</v>
      </c>
      <c r="I23" s="152">
        <f t="shared" si="2"/>
        <v>-24.045764251154537</v>
      </c>
      <c r="J23" s="152">
        <f t="shared" si="2"/>
        <v>-53.23375300428404</v>
      </c>
      <c r="K23" s="152">
        <f t="shared" si="2"/>
        <v>-87.98280254065082</v>
      </c>
      <c r="L23" s="152">
        <f t="shared" si="2"/>
        <v>-127.77270054297514</v>
      </c>
      <c r="M23" s="152">
        <f t="shared" si="2"/>
        <v>512</v>
      </c>
      <c r="N23" s="152">
        <f t="shared" si="2"/>
        <v>1151.7727005429751</v>
      </c>
      <c r="O23" s="152">
        <f t="shared" si="2"/>
        <v>1111.982802540651</v>
      </c>
      <c r="P23" s="152">
        <f t="shared" si="2"/>
        <v>1077.2337530042842</v>
      </c>
      <c r="Q23" s="152">
        <f t="shared" si="2"/>
        <v>1048.0457642511547</v>
      </c>
      <c r="R23" s="28">
        <f t="shared" si="2"/>
        <v>1024</v>
      </c>
      <c r="S23" s="28">
        <f aca="true" t="shared" si="5" ref="S23:S28">IF(ABS($B23)&lt;=ABS(S$7),ATAN($B23/S$7)-SIGN(S$7)*PI()/2,IF($B23&lt;0,-SIGN(S$7)*(PI())-ATAN(S$7/$B23),-ATAN(S$7/$B23)))*$F$4+$D$4</f>
        <v>1004.2996474017762</v>
      </c>
      <c r="T23" s="28">
        <f t="shared" si="3"/>
        <v>988.1132668851176</v>
      </c>
      <c r="U23" s="28">
        <f t="shared" si="3"/>
        <v>974.7167126113982</v>
      </c>
      <c r="V23" s="28">
        <f t="shared" si="3"/>
        <v>963.5256096202037</v>
      </c>
      <c r="W23" s="143">
        <f t="shared" si="3"/>
        <v>954.0837496493625</v>
      </c>
    </row>
    <row r="24" spans="1:23" ht="12.75">
      <c r="A24" s="175"/>
      <c r="B24" s="108">
        <f t="shared" si="4"/>
        <v>-0.5999999999999999</v>
      </c>
      <c r="C24" s="28">
        <f t="shared" si="1"/>
        <v>53.233753004284154</v>
      </c>
      <c r="D24" s="28">
        <f aca="true" t="shared" si="6" ref="D24:R24">IF(ABS($B24)&lt;=ABS(D$7),ATAN($B24/D$7)-SIGN(D$7)*PI()/2,IF($B24&lt;0,-SIGN(D$7)*(PI())-ATAN(D$7/$B24),-ATAN(D$7/$B24)))*$F$4+$D$4</f>
        <v>42.893966123691484</v>
      </c>
      <c r="E24" s="28">
        <f t="shared" si="6"/>
        <v>30.83416596539155</v>
      </c>
      <c r="F24" s="28">
        <f t="shared" si="6"/>
        <v>16.682497346353387</v>
      </c>
      <c r="G24" s="28">
        <f t="shared" si="6"/>
        <v>0</v>
      </c>
      <c r="H24" s="152">
        <f t="shared" si="6"/>
        <v>-19.700352598223844</v>
      </c>
      <c r="I24" s="152">
        <f t="shared" si="6"/>
        <v>-42.89396612369137</v>
      </c>
      <c r="J24" s="152">
        <f t="shared" si="6"/>
        <v>-69.9162503506376</v>
      </c>
      <c r="K24" s="152">
        <f t="shared" si="6"/>
        <v>-100.75041631602903</v>
      </c>
      <c r="L24" s="152">
        <f t="shared" si="6"/>
        <v>-134.77993355178432</v>
      </c>
      <c r="M24" s="152">
        <f t="shared" si="6"/>
        <v>512</v>
      </c>
      <c r="N24" s="152">
        <f t="shared" si="6"/>
        <v>1158.7799335517843</v>
      </c>
      <c r="O24" s="152">
        <f t="shared" si="6"/>
        <v>1124.7504163160293</v>
      </c>
      <c r="P24" s="152">
        <f t="shared" si="6"/>
        <v>1093.9162503506377</v>
      </c>
      <c r="Q24" s="152">
        <f t="shared" si="6"/>
        <v>1066.8939661236914</v>
      </c>
      <c r="R24" s="152">
        <f t="shared" si="6"/>
        <v>1043.7003525982238</v>
      </c>
      <c r="S24" s="28">
        <f t="shared" si="5"/>
        <v>1024</v>
      </c>
      <c r="T24" s="28">
        <f t="shared" si="3"/>
        <v>1007.3175026536467</v>
      </c>
      <c r="U24" s="28">
        <f t="shared" si="3"/>
        <v>993.1658340346085</v>
      </c>
      <c r="V24" s="28">
        <f t="shared" si="3"/>
        <v>981.1060338763085</v>
      </c>
      <c r="W24" s="143">
        <f t="shared" si="3"/>
        <v>970.7662469957158</v>
      </c>
    </row>
    <row r="25" spans="1:23" ht="12.75">
      <c r="A25" s="175"/>
      <c r="B25" s="108">
        <f t="shared" si="4"/>
        <v>-0.6999999999999998</v>
      </c>
      <c r="C25" s="28">
        <f aca="true" t="shared" si="7" ref="C25:R28">IF(ABS($B25)&lt;=ABS(C$7),ATAN($B25/C$7)-SIGN(C$7)*PI()/2,IF($B25&lt;0,-SIGN(C$7)*(PI())-ATAN(C$7/$B25),-ATAN(C$7/$B25)))*$F$4+$D$4</f>
        <v>37.9561900617627</v>
      </c>
      <c r="D25" s="28">
        <f t="shared" si="7"/>
        <v>27.022284226946113</v>
      </c>
      <c r="E25" s="28">
        <f t="shared" si="7"/>
        <v>14.465231964123404</v>
      </c>
      <c r="F25" s="28">
        <f t="shared" si="7"/>
        <v>0</v>
      </c>
      <c r="G25" s="152">
        <f t="shared" si="7"/>
        <v>-16.682497346353443</v>
      </c>
      <c r="H25" s="152">
        <f t="shared" si="7"/>
        <v>-35.886733114882304</v>
      </c>
      <c r="I25" s="152">
        <f t="shared" si="7"/>
        <v>-57.85645019233766</v>
      </c>
      <c r="J25" s="152">
        <f t="shared" si="7"/>
        <v>-82.68386412601569</v>
      </c>
      <c r="K25" s="152">
        <f t="shared" si="7"/>
        <v>-110.19227628687031</v>
      </c>
      <c r="L25" s="152">
        <f t="shared" si="7"/>
        <v>-139.83250070127508</v>
      </c>
      <c r="M25" s="152">
        <f t="shared" si="7"/>
        <v>512</v>
      </c>
      <c r="N25" s="152">
        <f t="shared" si="7"/>
        <v>1163.832500701275</v>
      </c>
      <c r="O25" s="152">
        <f t="shared" si="7"/>
        <v>1134.1922762868703</v>
      </c>
      <c r="P25" s="152">
        <f t="shared" si="7"/>
        <v>1106.6838641260158</v>
      </c>
      <c r="Q25" s="152">
        <f t="shared" si="7"/>
        <v>1081.8564501923377</v>
      </c>
      <c r="R25" s="152">
        <f t="shared" si="7"/>
        <v>1059.8867331148824</v>
      </c>
      <c r="S25" s="152">
        <f t="shared" si="5"/>
        <v>1040.6824973463536</v>
      </c>
      <c r="T25" s="28">
        <f t="shared" si="3"/>
        <v>1024</v>
      </c>
      <c r="U25" s="28">
        <f t="shared" si="3"/>
        <v>1009.5347680358766</v>
      </c>
      <c r="V25" s="28">
        <f t="shared" si="3"/>
        <v>996.9777157730539</v>
      </c>
      <c r="W25" s="143">
        <f t="shared" si="3"/>
        <v>986.0438099382372</v>
      </c>
    </row>
    <row r="26" spans="1:23" ht="12.75">
      <c r="A26" s="175"/>
      <c r="B26" s="108">
        <f t="shared" si="4"/>
        <v>-0.7999999999999998</v>
      </c>
      <c r="C26" s="28">
        <f t="shared" si="7"/>
        <v>24.04576425115465</v>
      </c>
      <c r="D26" s="28">
        <f t="shared" si="7"/>
        <v>12.767613775378209</v>
      </c>
      <c r="E26" s="28">
        <f t="shared" si="7"/>
        <v>0</v>
      </c>
      <c r="F26" s="152">
        <f t="shared" si="7"/>
        <v>-14.465231964123404</v>
      </c>
      <c r="G26" s="152">
        <f t="shared" si="7"/>
        <v>-30.83416596539155</v>
      </c>
      <c r="H26" s="152">
        <f t="shared" si="7"/>
        <v>-49.28328738860182</v>
      </c>
      <c r="I26" s="152">
        <f t="shared" si="7"/>
        <v>-69.9162503506376</v>
      </c>
      <c r="J26" s="152">
        <f t="shared" si="7"/>
        <v>-92.70596183387602</v>
      </c>
      <c r="K26" s="152">
        <f t="shared" si="7"/>
        <v>-117.43291366238259</v>
      </c>
      <c r="L26" s="152">
        <f t="shared" si="7"/>
        <v>-143.64438243972052</v>
      </c>
      <c r="M26" s="152">
        <f t="shared" si="7"/>
        <v>512</v>
      </c>
      <c r="N26" s="152">
        <f t="shared" si="7"/>
        <v>1167.6443824397206</v>
      </c>
      <c r="O26" s="152">
        <f t="shared" si="7"/>
        <v>1141.4329136623826</v>
      </c>
      <c r="P26" s="152">
        <f t="shared" si="7"/>
        <v>1116.705961833876</v>
      </c>
      <c r="Q26" s="152">
        <f t="shared" si="7"/>
        <v>1093.9162503506377</v>
      </c>
      <c r="R26" s="152">
        <f t="shared" si="7"/>
        <v>1073.2832873886018</v>
      </c>
      <c r="S26" s="152">
        <f t="shared" si="5"/>
        <v>1054.8341659653915</v>
      </c>
      <c r="T26" s="152">
        <f t="shared" si="3"/>
        <v>1038.4652319641234</v>
      </c>
      <c r="U26" s="28">
        <f t="shared" si="3"/>
        <v>1024</v>
      </c>
      <c r="V26" s="28">
        <f t="shared" si="3"/>
        <v>1011.2323862246218</v>
      </c>
      <c r="W26" s="143">
        <f t="shared" si="3"/>
        <v>999.9542357488453</v>
      </c>
    </row>
    <row r="27" spans="1:23" ht="12.75">
      <c r="A27" s="175"/>
      <c r="B27" s="108">
        <f t="shared" si="4"/>
        <v>-0.8999999999999998</v>
      </c>
      <c r="C27" s="28">
        <f t="shared" si="7"/>
        <v>11.426275571421286</v>
      </c>
      <c r="D27" s="28">
        <f t="shared" si="7"/>
        <v>0</v>
      </c>
      <c r="E27" s="152">
        <f t="shared" si="7"/>
        <v>-12.767613775378209</v>
      </c>
      <c r="F27" s="152">
        <f t="shared" si="7"/>
        <v>-27.022284226946</v>
      </c>
      <c r="G27" s="152">
        <f t="shared" si="7"/>
        <v>-42.89396612369137</v>
      </c>
      <c r="H27" s="152">
        <f t="shared" si="7"/>
        <v>-60.474390379796205</v>
      </c>
      <c r="I27" s="152">
        <f t="shared" si="7"/>
        <v>-79.78670848159982</v>
      </c>
      <c r="J27" s="152">
        <f t="shared" si="7"/>
        <v>-100.75041631602903</v>
      </c>
      <c r="K27" s="152">
        <f t="shared" si="7"/>
        <v>-123.15000335492164</v>
      </c>
      <c r="L27" s="152">
        <f t="shared" si="7"/>
        <v>-146.62090241551198</v>
      </c>
      <c r="M27" s="152">
        <f t="shared" si="7"/>
        <v>512</v>
      </c>
      <c r="N27" s="152">
        <f t="shared" si="7"/>
        <v>1170.6209024155119</v>
      </c>
      <c r="O27" s="152">
        <f t="shared" si="7"/>
        <v>1147.1500033549219</v>
      </c>
      <c r="P27" s="152">
        <f t="shared" si="7"/>
        <v>1124.7504163160293</v>
      </c>
      <c r="Q27" s="152">
        <f t="shared" si="7"/>
        <v>1103.7867084815998</v>
      </c>
      <c r="R27" s="152">
        <f t="shared" si="7"/>
        <v>1084.4743903797962</v>
      </c>
      <c r="S27" s="152">
        <f t="shared" si="5"/>
        <v>1066.8939661236914</v>
      </c>
      <c r="T27" s="152">
        <f t="shared" si="3"/>
        <v>1051.0222842269459</v>
      </c>
      <c r="U27" s="152">
        <f t="shared" si="3"/>
        <v>1036.7676137753783</v>
      </c>
      <c r="V27" s="28">
        <f t="shared" si="3"/>
        <v>1024</v>
      </c>
      <c r="W27" s="143">
        <f t="shared" si="3"/>
        <v>1012.5737244285788</v>
      </c>
    </row>
    <row r="28" spans="1:23" ht="12.75">
      <c r="A28" s="176"/>
      <c r="B28" s="105">
        <f t="shared" si="4"/>
        <v>-0.9999999999999998</v>
      </c>
      <c r="C28" s="146">
        <f t="shared" si="7"/>
        <v>0</v>
      </c>
      <c r="D28" s="153">
        <f t="shared" si="7"/>
        <v>-11.426275571421229</v>
      </c>
      <c r="E28" s="153">
        <f t="shared" si="7"/>
        <v>-24.045764251154537</v>
      </c>
      <c r="F28" s="153">
        <f t="shared" si="7"/>
        <v>-37.95619006176264</v>
      </c>
      <c r="G28" s="153">
        <f t="shared" si="7"/>
        <v>-53.233753004284154</v>
      </c>
      <c r="H28" s="153">
        <f t="shared" si="7"/>
        <v>-69.9162503506376</v>
      </c>
      <c r="I28" s="153">
        <f t="shared" si="7"/>
        <v>-87.98280254065094</v>
      </c>
      <c r="J28" s="153">
        <f t="shared" si="7"/>
        <v>-107.33323668292792</v>
      </c>
      <c r="K28" s="153">
        <f t="shared" si="7"/>
        <v>-127.77270054297514</v>
      </c>
      <c r="L28" s="153">
        <f t="shared" si="7"/>
        <v>-149.0087134340754</v>
      </c>
      <c r="M28" s="153">
        <f t="shared" si="7"/>
        <v>512</v>
      </c>
      <c r="N28" s="153">
        <f t="shared" si="7"/>
        <v>1173.0087134340756</v>
      </c>
      <c r="O28" s="153">
        <f t="shared" si="7"/>
        <v>1151.7727005429751</v>
      </c>
      <c r="P28" s="153">
        <f t="shared" si="7"/>
        <v>1131.333236682928</v>
      </c>
      <c r="Q28" s="153">
        <f t="shared" si="7"/>
        <v>1111.982802540651</v>
      </c>
      <c r="R28" s="153">
        <f t="shared" si="7"/>
        <v>1093.9162503506377</v>
      </c>
      <c r="S28" s="153">
        <f t="shared" si="5"/>
        <v>1077.2337530042842</v>
      </c>
      <c r="T28" s="153">
        <f t="shared" si="3"/>
        <v>1061.9561900617628</v>
      </c>
      <c r="U28" s="153">
        <f t="shared" si="3"/>
        <v>1048.0457642511547</v>
      </c>
      <c r="V28" s="153">
        <f t="shared" si="3"/>
        <v>1035.4262755714212</v>
      </c>
      <c r="W28" s="147">
        <f t="shared" si="3"/>
        <v>1024</v>
      </c>
    </row>
    <row r="32" spans="1:23" ht="23.25">
      <c r="A32" s="99" t="s">
        <v>90</v>
      </c>
      <c r="B32" s="110"/>
      <c r="C32" s="100" t="s">
        <v>81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</row>
    <row r="33" spans="1:23" ht="12.75">
      <c r="A33" s="111" t="s">
        <v>91</v>
      </c>
      <c r="B33" s="112"/>
      <c r="C33" s="103">
        <v>-1</v>
      </c>
      <c r="D33" s="104">
        <f aca="true" t="shared" si="8" ref="D33:L33">C33+0.1</f>
        <v>-0.9</v>
      </c>
      <c r="E33" s="104">
        <f t="shared" si="8"/>
        <v>-0.8</v>
      </c>
      <c r="F33" s="104">
        <f t="shared" si="8"/>
        <v>-0.7000000000000001</v>
      </c>
      <c r="G33" s="104">
        <f t="shared" si="8"/>
        <v>-0.6000000000000001</v>
      </c>
      <c r="H33" s="104">
        <f t="shared" si="8"/>
        <v>-0.5000000000000001</v>
      </c>
      <c r="I33" s="104">
        <f t="shared" si="8"/>
        <v>-0.40000000000000013</v>
      </c>
      <c r="J33" s="104">
        <f t="shared" si="8"/>
        <v>-0.30000000000000016</v>
      </c>
      <c r="K33" s="104">
        <f t="shared" si="8"/>
        <v>-0.20000000000000015</v>
      </c>
      <c r="L33" s="104">
        <f t="shared" si="8"/>
        <v>-0.10000000000000014</v>
      </c>
      <c r="M33" s="104">
        <v>0</v>
      </c>
      <c r="N33" s="104">
        <f aca="true" t="shared" si="9" ref="N33:W33">M33+0.1</f>
        <v>0.1</v>
      </c>
      <c r="O33" s="104">
        <f t="shared" si="9"/>
        <v>0.2</v>
      </c>
      <c r="P33" s="104">
        <f t="shared" si="9"/>
        <v>0.30000000000000004</v>
      </c>
      <c r="Q33" s="104">
        <f t="shared" si="9"/>
        <v>0.4</v>
      </c>
      <c r="R33" s="104">
        <f t="shared" si="9"/>
        <v>0.5</v>
      </c>
      <c r="S33" s="104">
        <f t="shared" si="9"/>
        <v>0.6</v>
      </c>
      <c r="T33" s="104">
        <f t="shared" si="9"/>
        <v>0.7</v>
      </c>
      <c r="U33" s="104">
        <f t="shared" si="9"/>
        <v>0.7999999999999999</v>
      </c>
      <c r="V33" s="104">
        <f t="shared" si="9"/>
        <v>0.8999999999999999</v>
      </c>
      <c r="W33" s="105">
        <f t="shared" si="9"/>
        <v>0.9999999999999999</v>
      </c>
    </row>
    <row r="34" spans="1:23" ht="12.75">
      <c r="A34" s="174" t="s">
        <v>82</v>
      </c>
      <c r="B34" s="107">
        <v>1</v>
      </c>
      <c r="C34" s="56">
        <f aca="true" t="shared" si="10" ref="C34:C50">MAX(ABS($B34),ABS(C$33))</f>
        <v>1</v>
      </c>
      <c r="D34" s="56">
        <f aca="true" t="shared" si="11" ref="D34:S49">MAX(ABS($B34),ABS(D$33))</f>
        <v>1</v>
      </c>
      <c r="E34" s="56">
        <f t="shared" si="11"/>
        <v>1</v>
      </c>
      <c r="F34" s="56">
        <f t="shared" si="11"/>
        <v>1</v>
      </c>
      <c r="G34" s="56">
        <f t="shared" si="11"/>
        <v>1</v>
      </c>
      <c r="H34" s="56">
        <f t="shared" si="11"/>
        <v>1</v>
      </c>
      <c r="I34" s="56">
        <f t="shared" si="11"/>
        <v>1</v>
      </c>
      <c r="J34" s="56">
        <f t="shared" si="11"/>
        <v>1</v>
      </c>
      <c r="K34" s="56">
        <f t="shared" si="11"/>
        <v>1</v>
      </c>
      <c r="L34" s="56">
        <f t="shared" si="11"/>
        <v>1</v>
      </c>
      <c r="M34" s="126">
        <f t="shared" si="11"/>
        <v>1</v>
      </c>
      <c r="N34" s="56">
        <f t="shared" si="11"/>
        <v>1</v>
      </c>
      <c r="O34" s="56">
        <f t="shared" si="11"/>
        <v>1</v>
      </c>
      <c r="P34" s="56">
        <f t="shared" si="11"/>
        <v>1</v>
      </c>
      <c r="Q34" s="56">
        <f t="shared" si="11"/>
        <v>1</v>
      </c>
      <c r="R34" s="56">
        <f t="shared" si="11"/>
        <v>1</v>
      </c>
      <c r="S34" s="56">
        <f t="shared" si="11"/>
        <v>1</v>
      </c>
      <c r="T34" s="56">
        <f aca="true" t="shared" si="12" ref="T34:W54">MAX(ABS($B34),ABS(T$33))</f>
        <v>1</v>
      </c>
      <c r="U34" s="56">
        <f t="shared" si="12"/>
        <v>1</v>
      </c>
      <c r="V34" s="56">
        <f t="shared" si="12"/>
        <v>1</v>
      </c>
      <c r="W34" s="57">
        <f t="shared" si="12"/>
        <v>1</v>
      </c>
    </row>
    <row r="35" spans="1:23" ht="12.75">
      <c r="A35" s="175"/>
      <c r="B35" s="108">
        <f>B34-0.1</f>
        <v>0.9</v>
      </c>
      <c r="C35" s="56">
        <f t="shared" si="10"/>
        <v>1</v>
      </c>
      <c r="D35" s="56">
        <f t="shared" si="11"/>
        <v>0.9</v>
      </c>
      <c r="E35" s="56">
        <f t="shared" si="11"/>
        <v>0.9</v>
      </c>
      <c r="F35" s="56">
        <f t="shared" si="11"/>
        <v>0.9</v>
      </c>
      <c r="G35" s="56">
        <f t="shared" si="11"/>
        <v>0.9</v>
      </c>
      <c r="H35" s="56">
        <f t="shared" si="11"/>
        <v>0.9</v>
      </c>
      <c r="I35" s="56">
        <f t="shared" si="11"/>
        <v>0.9</v>
      </c>
      <c r="J35" s="56">
        <f t="shared" si="11"/>
        <v>0.9</v>
      </c>
      <c r="K35" s="56">
        <f t="shared" si="11"/>
        <v>0.9</v>
      </c>
      <c r="L35" s="56">
        <f t="shared" si="11"/>
        <v>0.9</v>
      </c>
      <c r="M35" s="126">
        <f t="shared" si="11"/>
        <v>0.9</v>
      </c>
      <c r="N35" s="56">
        <f t="shared" si="11"/>
        <v>0.9</v>
      </c>
      <c r="O35" s="56">
        <f t="shared" si="11"/>
        <v>0.9</v>
      </c>
      <c r="P35" s="56">
        <f t="shared" si="11"/>
        <v>0.9</v>
      </c>
      <c r="Q35" s="56">
        <f t="shared" si="11"/>
        <v>0.9</v>
      </c>
      <c r="R35" s="56">
        <f t="shared" si="11"/>
        <v>0.9</v>
      </c>
      <c r="S35" s="56">
        <f t="shared" si="11"/>
        <v>0.9</v>
      </c>
      <c r="T35" s="56">
        <f t="shared" si="12"/>
        <v>0.9</v>
      </c>
      <c r="U35" s="56">
        <f t="shared" si="12"/>
        <v>0.9</v>
      </c>
      <c r="V35" s="56">
        <f t="shared" si="12"/>
        <v>0.9</v>
      </c>
      <c r="W35" s="57">
        <f t="shared" si="12"/>
        <v>0.9999999999999999</v>
      </c>
    </row>
    <row r="36" spans="1:23" ht="12.75">
      <c r="A36" s="175"/>
      <c r="B36" s="108">
        <f aca="true" t="shared" si="13" ref="B36:B54">B35-0.1</f>
        <v>0.8</v>
      </c>
      <c r="C36" s="56">
        <f t="shared" si="10"/>
        <v>1</v>
      </c>
      <c r="D36" s="56">
        <f t="shared" si="11"/>
        <v>0.9</v>
      </c>
      <c r="E36" s="56">
        <f t="shared" si="11"/>
        <v>0.8</v>
      </c>
      <c r="F36" s="56">
        <f t="shared" si="11"/>
        <v>0.8</v>
      </c>
      <c r="G36" s="56">
        <f t="shared" si="11"/>
        <v>0.8</v>
      </c>
      <c r="H36" s="56">
        <f t="shared" si="11"/>
        <v>0.8</v>
      </c>
      <c r="I36" s="56">
        <f t="shared" si="11"/>
        <v>0.8</v>
      </c>
      <c r="J36" s="56">
        <f t="shared" si="11"/>
        <v>0.8</v>
      </c>
      <c r="K36" s="56">
        <f t="shared" si="11"/>
        <v>0.8</v>
      </c>
      <c r="L36" s="56">
        <f t="shared" si="11"/>
        <v>0.8</v>
      </c>
      <c r="M36" s="126">
        <f t="shared" si="11"/>
        <v>0.8</v>
      </c>
      <c r="N36" s="56">
        <f t="shared" si="11"/>
        <v>0.8</v>
      </c>
      <c r="O36" s="56">
        <f t="shared" si="11"/>
        <v>0.8</v>
      </c>
      <c r="P36" s="56">
        <f t="shared" si="11"/>
        <v>0.8</v>
      </c>
      <c r="Q36" s="56">
        <f t="shared" si="11"/>
        <v>0.8</v>
      </c>
      <c r="R36" s="56">
        <f t="shared" si="11"/>
        <v>0.8</v>
      </c>
      <c r="S36" s="56">
        <f t="shared" si="11"/>
        <v>0.8</v>
      </c>
      <c r="T36" s="56">
        <f t="shared" si="12"/>
        <v>0.8</v>
      </c>
      <c r="U36" s="56">
        <f t="shared" si="12"/>
        <v>0.8</v>
      </c>
      <c r="V36" s="56">
        <f t="shared" si="12"/>
        <v>0.8999999999999999</v>
      </c>
      <c r="W36" s="57">
        <f t="shared" si="12"/>
        <v>0.9999999999999999</v>
      </c>
    </row>
    <row r="37" spans="1:23" ht="12.75">
      <c r="A37" s="175"/>
      <c r="B37" s="108">
        <f t="shared" si="13"/>
        <v>0.7000000000000001</v>
      </c>
      <c r="C37" s="56">
        <f t="shared" si="10"/>
        <v>1</v>
      </c>
      <c r="D37" s="56">
        <f t="shared" si="11"/>
        <v>0.9</v>
      </c>
      <c r="E37" s="56">
        <f t="shared" si="11"/>
        <v>0.8</v>
      </c>
      <c r="F37" s="56">
        <f t="shared" si="11"/>
        <v>0.7000000000000001</v>
      </c>
      <c r="G37" s="56">
        <f t="shared" si="11"/>
        <v>0.7000000000000001</v>
      </c>
      <c r="H37" s="56">
        <f t="shared" si="11"/>
        <v>0.7000000000000001</v>
      </c>
      <c r="I37" s="56">
        <f t="shared" si="11"/>
        <v>0.7000000000000001</v>
      </c>
      <c r="J37" s="56">
        <f t="shared" si="11"/>
        <v>0.7000000000000001</v>
      </c>
      <c r="K37" s="56">
        <f t="shared" si="11"/>
        <v>0.7000000000000001</v>
      </c>
      <c r="L37" s="56">
        <f t="shared" si="11"/>
        <v>0.7000000000000001</v>
      </c>
      <c r="M37" s="126">
        <f t="shared" si="11"/>
        <v>0.7000000000000001</v>
      </c>
      <c r="N37" s="56">
        <f t="shared" si="11"/>
        <v>0.7000000000000001</v>
      </c>
      <c r="O37" s="56">
        <f t="shared" si="11"/>
        <v>0.7000000000000001</v>
      </c>
      <c r="P37" s="56">
        <f t="shared" si="11"/>
        <v>0.7000000000000001</v>
      </c>
      <c r="Q37" s="56">
        <f t="shared" si="11"/>
        <v>0.7000000000000001</v>
      </c>
      <c r="R37" s="56">
        <f t="shared" si="11"/>
        <v>0.7000000000000001</v>
      </c>
      <c r="S37" s="56">
        <f t="shared" si="11"/>
        <v>0.7000000000000001</v>
      </c>
      <c r="T37" s="56">
        <f t="shared" si="12"/>
        <v>0.7000000000000001</v>
      </c>
      <c r="U37" s="56">
        <f t="shared" si="12"/>
        <v>0.7999999999999999</v>
      </c>
      <c r="V37" s="56">
        <f t="shared" si="12"/>
        <v>0.8999999999999999</v>
      </c>
      <c r="W37" s="57">
        <f t="shared" si="12"/>
        <v>0.9999999999999999</v>
      </c>
    </row>
    <row r="38" spans="1:23" ht="12.75">
      <c r="A38" s="175"/>
      <c r="B38" s="108">
        <f t="shared" si="13"/>
        <v>0.6000000000000001</v>
      </c>
      <c r="C38" s="56">
        <f t="shared" si="10"/>
        <v>1</v>
      </c>
      <c r="D38" s="56">
        <f t="shared" si="11"/>
        <v>0.9</v>
      </c>
      <c r="E38" s="56">
        <f t="shared" si="11"/>
        <v>0.8</v>
      </c>
      <c r="F38" s="56">
        <f t="shared" si="11"/>
        <v>0.7000000000000001</v>
      </c>
      <c r="G38" s="56">
        <f t="shared" si="11"/>
        <v>0.6000000000000001</v>
      </c>
      <c r="H38" s="56">
        <f t="shared" si="11"/>
        <v>0.6000000000000001</v>
      </c>
      <c r="I38" s="56">
        <f t="shared" si="11"/>
        <v>0.6000000000000001</v>
      </c>
      <c r="J38" s="56">
        <f t="shared" si="11"/>
        <v>0.6000000000000001</v>
      </c>
      <c r="K38" s="56">
        <f t="shared" si="11"/>
        <v>0.6000000000000001</v>
      </c>
      <c r="L38" s="56">
        <f t="shared" si="11"/>
        <v>0.6000000000000001</v>
      </c>
      <c r="M38" s="126">
        <f t="shared" si="11"/>
        <v>0.6000000000000001</v>
      </c>
      <c r="N38" s="56">
        <f t="shared" si="11"/>
        <v>0.6000000000000001</v>
      </c>
      <c r="O38" s="56">
        <f t="shared" si="11"/>
        <v>0.6000000000000001</v>
      </c>
      <c r="P38" s="56">
        <f t="shared" si="11"/>
        <v>0.6000000000000001</v>
      </c>
      <c r="Q38" s="56">
        <f t="shared" si="11"/>
        <v>0.6000000000000001</v>
      </c>
      <c r="R38" s="56">
        <f t="shared" si="11"/>
        <v>0.6000000000000001</v>
      </c>
      <c r="S38" s="56">
        <f t="shared" si="11"/>
        <v>0.6000000000000001</v>
      </c>
      <c r="T38" s="56">
        <f t="shared" si="12"/>
        <v>0.7</v>
      </c>
      <c r="U38" s="56">
        <f t="shared" si="12"/>
        <v>0.7999999999999999</v>
      </c>
      <c r="V38" s="56">
        <f t="shared" si="12"/>
        <v>0.8999999999999999</v>
      </c>
      <c r="W38" s="57">
        <f t="shared" si="12"/>
        <v>0.9999999999999999</v>
      </c>
    </row>
    <row r="39" spans="1:23" ht="12.75">
      <c r="A39" s="175"/>
      <c r="B39" s="108">
        <f t="shared" si="13"/>
        <v>0.5000000000000001</v>
      </c>
      <c r="C39" s="56">
        <f t="shared" si="10"/>
        <v>1</v>
      </c>
      <c r="D39" s="56">
        <f t="shared" si="11"/>
        <v>0.9</v>
      </c>
      <c r="E39" s="56">
        <f t="shared" si="11"/>
        <v>0.8</v>
      </c>
      <c r="F39" s="56">
        <f t="shared" si="11"/>
        <v>0.7000000000000001</v>
      </c>
      <c r="G39" s="56">
        <f t="shared" si="11"/>
        <v>0.6000000000000001</v>
      </c>
      <c r="H39" s="56">
        <f t="shared" si="11"/>
        <v>0.5000000000000001</v>
      </c>
      <c r="I39" s="56">
        <f t="shared" si="11"/>
        <v>0.5000000000000001</v>
      </c>
      <c r="J39" s="56">
        <f t="shared" si="11"/>
        <v>0.5000000000000001</v>
      </c>
      <c r="K39" s="56">
        <f t="shared" si="11"/>
        <v>0.5000000000000001</v>
      </c>
      <c r="L39" s="56">
        <f t="shared" si="11"/>
        <v>0.5000000000000001</v>
      </c>
      <c r="M39" s="126">
        <f t="shared" si="11"/>
        <v>0.5000000000000001</v>
      </c>
      <c r="N39" s="56">
        <f t="shared" si="11"/>
        <v>0.5000000000000001</v>
      </c>
      <c r="O39" s="56">
        <f t="shared" si="11"/>
        <v>0.5000000000000001</v>
      </c>
      <c r="P39" s="56">
        <f t="shared" si="11"/>
        <v>0.5000000000000001</v>
      </c>
      <c r="Q39" s="56">
        <f t="shared" si="11"/>
        <v>0.5000000000000001</v>
      </c>
      <c r="R39" s="56">
        <f t="shared" si="11"/>
        <v>0.5000000000000001</v>
      </c>
      <c r="S39" s="56">
        <f t="shared" si="11"/>
        <v>0.6</v>
      </c>
      <c r="T39" s="56">
        <f t="shared" si="12"/>
        <v>0.7</v>
      </c>
      <c r="U39" s="56">
        <f t="shared" si="12"/>
        <v>0.7999999999999999</v>
      </c>
      <c r="V39" s="56">
        <f t="shared" si="12"/>
        <v>0.8999999999999999</v>
      </c>
      <c r="W39" s="57">
        <f t="shared" si="12"/>
        <v>0.9999999999999999</v>
      </c>
    </row>
    <row r="40" spans="1:23" ht="12.75">
      <c r="A40" s="175"/>
      <c r="B40" s="108">
        <f t="shared" si="13"/>
        <v>0.40000000000000013</v>
      </c>
      <c r="C40" s="56">
        <f t="shared" si="10"/>
        <v>1</v>
      </c>
      <c r="D40" s="56">
        <f t="shared" si="11"/>
        <v>0.9</v>
      </c>
      <c r="E40" s="56">
        <f t="shared" si="11"/>
        <v>0.8</v>
      </c>
      <c r="F40" s="56">
        <f t="shared" si="11"/>
        <v>0.7000000000000001</v>
      </c>
      <c r="G40" s="56">
        <f t="shared" si="11"/>
        <v>0.6000000000000001</v>
      </c>
      <c r="H40" s="56">
        <f t="shared" si="11"/>
        <v>0.5000000000000001</v>
      </c>
      <c r="I40" s="56">
        <f t="shared" si="11"/>
        <v>0.40000000000000013</v>
      </c>
      <c r="J40" s="56">
        <f t="shared" si="11"/>
        <v>0.40000000000000013</v>
      </c>
      <c r="K40" s="56">
        <f t="shared" si="11"/>
        <v>0.40000000000000013</v>
      </c>
      <c r="L40" s="56">
        <f t="shared" si="11"/>
        <v>0.40000000000000013</v>
      </c>
      <c r="M40" s="126">
        <f t="shared" si="11"/>
        <v>0.40000000000000013</v>
      </c>
      <c r="N40" s="56">
        <f t="shared" si="11"/>
        <v>0.40000000000000013</v>
      </c>
      <c r="O40" s="56">
        <f t="shared" si="11"/>
        <v>0.40000000000000013</v>
      </c>
      <c r="P40" s="56">
        <f t="shared" si="11"/>
        <v>0.40000000000000013</v>
      </c>
      <c r="Q40" s="56">
        <f t="shared" si="11"/>
        <v>0.40000000000000013</v>
      </c>
      <c r="R40" s="56">
        <f t="shared" si="11"/>
        <v>0.5</v>
      </c>
      <c r="S40" s="56">
        <f t="shared" si="11"/>
        <v>0.6</v>
      </c>
      <c r="T40" s="56">
        <f t="shared" si="12"/>
        <v>0.7</v>
      </c>
      <c r="U40" s="56">
        <f t="shared" si="12"/>
        <v>0.7999999999999999</v>
      </c>
      <c r="V40" s="56">
        <f t="shared" si="12"/>
        <v>0.8999999999999999</v>
      </c>
      <c r="W40" s="57">
        <f t="shared" si="12"/>
        <v>0.9999999999999999</v>
      </c>
    </row>
    <row r="41" spans="1:23" ht="12.75">
      <c r="A41" s="175"/>
      <c r="B41" s="108">
        <f t="shared" si="13"/>
        <v>0.30000000000000016</v>
      </c>
      <c r="C41" s="56">
        <f t="shared" si="10"/>
        <v>1</v>
      </c>
      <c r="D41" s="56">
        <f t="shared" si="11"/>
        <v>0.9</v>
      </c>
      <c r="E41" s="56">
        <f t="shared" si="11"/>
        <v>0.8</v>
      </c>
      <c r="F41" s="56">
        <f t="shared" si="11"/>
        <v>0.7000000000000001</v>
      </c>
      <c r="G41" s="56">
        <f t="shared" si="11"/>
        <v>0.6000000000000001</v>
      </c>
      <c r="H41" s="56">
        <f t="shared" si="11"/>
        <v>0.5000000000000001</v>
      </c>
      <c r="I41" s="56">
        <f t="shared" si="11"/>
        <v>0.40000000000000013</v>
      </c>
      <c r="J41" s="56">
        <f t="shared" si="11"/>
        <v>0.30000000000000016</v>
      </c>
      <c r="K41" s="56">
        <f t="shared" si="11"/>
        <v>0.30000000000000016</v>
      </c>
      <c r="L41" s="56">
        <f t="shared" si="11"/>
        <v>0.30000000000000016</v>
      </c>
      <c r="M41" s="126">
        <f t="shared" si="11"/>
        <v>0.30000000000000016</v>
      </c>
      <c r="N41" s="56">
        <f t="shared" si="11"/>
        <v>0.30000000000000016</v>
      </c>
      <c r="O41" s="56">
        <f t="shared" si="11"/>
        <v>0.30000000000000016</v>
      </c>
      <c r="P41" s="56">
        <f t="shared" si="11"/>
        <v>0.30000000000000016</v>
      </c>
      <c r="Q41" s="56">
        <f t="shared" si="11"/>
        <v>0.4</v>
      </c>
      <c r="R41" s="56">
        <f t="shared" si="11"/>
        <v>0.5</v>
      </c>
      <c r="S41" s="56">
        <f t="shared" si="11"/>
        <v>0.6</v>
      </c>
      <c r="T41" s="56">
        <f t="shared" si="12"/>
        <v>0.7</v>
      </c>
      <c r="U41" s="56">
        <f t="shared" si="12"/>
        <v>0.7999999999999999</v>
      </c>
      <c r="V41" s="56">
        <f t="shared" si="12"/>
        <v>0.8999999999999999</v>
      </c>
      <c r="W41" s="57">
        <f t="shared" si="12"/>
        <v>0.9999999999999999</v>
      </c>
    </row>
    <row r="42" spans="1:23" ht="12.75">
      <c r="A42" s="175"/>
      <c r="B42" s="108">
        <f t="shared" si="13"/>
        <v>0.20000000000000015</v>
      </c>
      <c r="C42" s="56">
        <f t="shared" si="10"/>
        <v>1</v>
      </c>
      <c r="D42" s="56">
        <f t="shared" si="11"/>
        <v>0.9</v>
      </c>
      <c r="E42" s="56">
        <f t="shared" si="11"/>
        <v>0.8</v>
      </c>
      <c r="F42" s="56">
        <f t="shared" si="11"/>
        <v>0.7000000000000001</v>
      </c>
      <c r="G42" s="56">
        <f t="shared" si="11"/>
        <v>0.6000000000000001</v>
      </c>
      <c r="H42" s="56">
        <f t="shared" si="11"/>
        <v>0.5000000000000001</v>
      </c>
      <c r="I42" s="56">
        <f t="shared" si="11"/>
        <v>0.40000000000000013</v>
      </c>
      <c r="J42" s="56">
        <f t="shared" si="11"/>
        <v>0.30000000000000016</v>
      </c>
      <c r="K42" s="56">
        <f t="shared" si="11"/>
        <v>0.20000000000000015</v>
      </c>
      <c r="L42" s="56">
        <f t="shared" si="11"/>
        <v>0.20000000000000015</v>
      </c>
      <c r="M42" s="126">
        <f t="shared" si="11"/>
        <v>0.20000000000000015</v>
      </c>
      <c r="N42" s="56">
        <f t="shared" si="11"/>
        <v>0.20000000000000015</v>
      </c>
      <c r="O42" s="56">
        <f t="shared" si="11"/>
        <v>0.20000000000000015</v>
      </c>
      <c r="P42" s="56">
        <f t="shared" si="11"/>
        <v>0.30000000000000004</v>
      </c>
      <c r="Q42" s="56">
        <f t="shared" si="11"/>
        <v>0.4</v>
      </c>
      <c r="R42" s="56">
        <f t="shared" si="11"/>
        <v>0.5</v>
      </c>
      <c r="S42" s="56">
        <f t="shared" si="11"/>
        <v>0.6</v>
      </c>
      <c r="T42" s="56">
        <f t="shared" si="12"/>
        <v>0.7</v>
      </c>
      <c r="U42" s="56">
        <f t="shared" si="12"/>
        <v>0.7999999999999999</v>
      </c>
      <c r="V42" s="56">
        <f t="shared" si="12"/>
        <v>0.8999999999999999</v>
      </c>
      <c r="W42" s="57">
        <f t="shared" si="12"/>
        <v>0.9999999999999999</v>
      </c>
    </row>
    <row r="43" spans="1:23" ht="12.75">
      <c r="A43" s="175"/>
      <c r="B43" s="108">
        <f t="shared" si="13"/>
        <v>0.10000000000000014</v>
      </c>
      <c r="C43" s="56">
        <f t="shared" si="10"/>
        <v>1</v>
      </c>
      <c r="D43" s="56">
        <f t="shared" si="11"/>
        <v>0.9</v>
      </c>
      <c r="E43" s="56">
        <f t="shared" si="11"/>
        <v>0.8</v>
      </c>
      <c r="F43" s="56">
        <f t="shared" si="11"/>
        <v>0.7000000000000001</v>
      </c>
      <c r="G43" s="56">
        <f t="shared" si="11"/>
        <v>0.6000000000000001</v>
      </c>
      <c r="H43" s="56">
        <f t="shared" si="11"/>
        <v>0.5000000000000001</v>
      </c>
      <c r="I43" s="56">
        <f t="shared" si="11"/>
        <v>0.40000000000000013</v>
      </c>
      <c r="J43" s="56">
        <f t="shared" si="11"/>
        <v>0.30000000000000016</v>
      </c>
      <c r="K43" s="56">
        <f t="shared" si="11"/>
        <v>0.20000000000000015</v>
      </c>
      <c r="L43" s="56">
        <f t="shared" si="11"/>
        <v>0.10000000000000014</v>
      </c>
      <c r="M43" s="126">
        <f t="shared" si="11"/>
        <v>0.10000000000000014</v>
      </c>
      <c r="N43" s="56">
        <f t="shared" si="11"/>
        <v>0.10000000000000014</v>
      </c>
      <c r="O43" s="56">
        <f t="shared" si="11"/>
        <v>0.2</v>
      </c>
      <c r="P43" s="56">
        <f t="shared" si="11"/>
        <v>0.30000000000000004</v>
      </c>
      <c r="Q43" s="56">
        <f t="shared" si="11"/>
        <v>0.4</v>
      </c>
      <c r="R43" s="56">
        <f t="shared" si="11"/>
        <v>0.5</v>
      </c>
      <c r="S43" s="56">
        <f t="shared" si="11"/>
        <v>0.6</v>
      </c>
      <c r="T43" s="56">
        <f t="shared" si="12"/>
        <v>0.7</v>
      </c>
      <c r="U43" s="56">
        <f t="shared" si="12"/>
        <v>0.7999999999999999</v>
      </c>
      <c r="V43" s="56">
        <f t="shared" si="12"/>
        <v>0.8999999999999999</v>
      </c>
      <c r="W43" s="57">
        <f t="shared" si="12"/>
        <v>0.9999999999999999</v>
      </c>
    </row>
    <row r="44" spans="1:23" ht="12.75">
      <c r="A44" s="175"/>
      <c r="B44" s="108">
        <f t="shared" si="13"/>
        <v>1.3877787807814457E-16</v>
      </c>
      <c r="C44" s="126">
        <f t="shared" si="10"/>
        <v>1</v>
      </c>
      <c r="D44" s="126">
        <f t="shared" si="11"/>
        <v>0.9</v>
      </c>
      <c r="E44" s="126">
        <f t="shared" si="11"/>
        <v>0.8</v>
      </c>
      <c r="F44" s="126">
        <f t="shared" si="11"/>
        <v>0.7000000000000001</v>
      </c>
      <c r="G44" s="126">
        <f t="shared" si="11"/>
        <v>0.6000000000000001</v>
      </c>
      <c r="H44" s="126">
        <f t="shared" si="11"/>
        <v>0.5000000000000001</v>
      </c>
      <c r="I44" s="126">
        <f t="shared" si="11"/>
        <v>0.40000000000000013</v>
      </c>
      <c r="J44" s="126">
        <f t="shared" si="11"/>
        <v>0.30000000000000016</v>
      </c>
      <c r="K44" s="126">
        <f t="shared" si="11"/>
        <v>0.20000000000000015</v>
      </c>
      <c r="L44" s="126">
        <f t="shared" si="11"/>
        <v>0.10000000000000014</v>
      </c>
      <c r="M44" s="126">
        <f t="shared" si="11"/>
        <v>1.3877787807814457E-16</v>
      </c>
      <c r="N44" s="126">
        <f t="shared" si="11"/>
        <v>0.1</v>
      </c>
      <c r="O44" s="126">
        <f t="shared" si="11"/>
        <v>0.2</v>
      </c>
      <c r="P44" s="126">
        <f t="shared" si="11"/>
        <v>0.30000000000000004</v>
      </c>
      <c r="Q44" s="126">
        <f t="shared" si="11"/>
        <v>0.4</v>
      </c>
      <c r="R44" s="126">
        <f t="shared" si="11"/>
        <v>0.5</v>
      </c>
      <c r="S44" s="126">
        <f t="shared" si="11"/>
        <v>0.6</v>
      </c>
      <c r="T44" s="126">
        <f t="shared" si="12"/>
        <v>0.7</v>
      </c>
      <c r="U44" s="126">
        <f t="shared" si="12"/>
        <v>0.7999999999999999</v>
      </c>
      <c r="V44" s="126">
        <f t="shared" si="12"/>
        <v>0.8999999999999999</v>
      </c>
      <c r="W44" s="127">
        <f t="shared" si="12"/>
        <v>0.9999999999999999</v>
      </c>
    </row>
    <row r="45" spans="1:23" ht="12.75">
      <c r="A45" s="175"/>
      <c r="B45" s="108">
        <f t="shared" si="13"/>
        <v>-0.09999999999999987</v>
      </c>
      <c r="C45" s="56">
        <f t="shared" si="10"/>
        <v>1</v>
      </c>
      <c r="D45" s="56">
        <f t="shared" si="11"/>
        <v>0.9</v>
      </c>
      <c r="E45" s="56">
        <f t="shared" si="11"/>
        <v>0.8</v>
      </c>
      <c r="F45" s="56">
        <f t="shared" si="11"/>
        <v>0.7000000000000001</v>
      </c>
      <c r="G45" s="56">
        <f t="shared" si="11"/>
        <v>0.6000000000000001</v>
      </c>
      <c r="H45" s="56">
        <f t="shared" si="11"/>
        <v>0.5000000000000001</v>
      </c>
      <c r="I45" s="56">
        <f t="shared" si="11"/>
        <v>0.40000000000000013</v>
      </c>
      <c r="J45" s="56">
        <f t="shared" si="11"/>
        <v>0.30000000000000016</v>
      </c>
      <c r="K45" s="56">
        <f t="shared" si="11"/>
        <v>0.20000000000000015</v>
      </c>
      <c r="L45" s="56">
        <f t="shared" si="11"/>
        <v>0.10000000000000014</v>
      </c>
      <c r="M45" s="114">
        <f t="shared" si="11"/>
        <v>0.09999999999999987</v>
      </c>
      <c r="N45" s="56">
        <f t="shared" si="11"/>
        <v>0.1</v>
      </c>
      <c r="O45" s="56">
        <f t="shared" si="11"/>
        <v>0.2</v>
      </c>
      <c r="P45" s="56">
        <f t="shared" si="11"/>
        <v>0.30000000000000004</v>
      </c>
      <c r="Q45" s="56">
        <f t="shared" si="11"/>
        <v>0.4</v>
      </c>
      <c r="R45" s="56">
        <f t="shared" si="11"/>
        <v>0.5</v>
      </c>
      <c r="S45" s="56">
        <f t="shared" si="11"/>
        <v>0.6</v>
      </c>
      <c r="T45" s="56">
        <f t="shared" si="12"/>
        <v>0.7</v>
      </c>
      <c r="U45" s="56">
        <f t="shared" si="12"/>
        <v>0.7999999999999999</v>
      </c>
      <c r="V45" s="56">
        <f t="shared" si="12"/>
        <v>0.8999999999999999</v>
      </c>
      <c r="W45" s="57">
        <f t="shared" si="12"/>
        <v>0.9999999999999999</v>
      </c>
    </row>
    <row r="46" spans="1:23" ht="12.75">
      <c r="A46" s="175"/>
      <c r="B46" s="108">
        <f t="shared" si="13"/>
        <v>-0.19999999999999987</v>
      </c>
      <c r="C46" s="56">
        <f t="shared" si="10"/>
        <v>1</v>
      </c>
      <c r="D46" s="56">
        <f t="shared" si="11"/>
        <v>0.9</v>
      </c>
      <c r="E46" s="56">
        <f t="shared" si="11"/>
        <v>0.8</v>
      </c>
      <c r="F46" s="56">
        <f t="shared" si="11"/>
        <v>0.7000000000000001</v>
      </c>
      <c r="G46" s="56">
        <f t="shared" si="11"/>
        <v>0.6000000000000001</v>
      </c>
      <c r="H46" s="56">
        <f t="shared" si="11"/>
        <v>0.5000000000000001</v>
      </c>
      <c r="I46" s="56">
        <f t="shared" si="11"/>
        <v>0.40000000000000013</v>
      </c>
      <c r="J46" s="56">
        <f t="shared" si="11"/>
        <v>0.30000000000000016</v>
      </c>
      <c r="K46" s="56">
        <f t="shared" si="11"/>
        <v>0.20000000000000015</v>
      </c>
      <c r="L46" s="114">
        <f t="shared" si="11"/>
        <v>0.19999999999999987</v>
      </c>
      <c r="M46" s="114">
        <f t="shared" si="11"/>
        <v>0.19999999999999987</v>
      </c>
      <c r="N46" s="114">
        <f t="shared" si="11"/>
        <v>0.19999999999999987</v>
      </c>
      <c r="O46" s="56">
        <f t="shared" si="11"/>
        <v>0.2</v>
      </c>
      <c r="P46" s="56">
        <f t="shared" si="11"/>
        <v>0.30000000000000004</v>
      </c>
      <c r="Q46" s="56">
        <f t="shared" si="11"/>
        <v>0.4</v>
      </c>
      <c r="R46" s="56">
        <f t="shared" si="11"/>
        <v>0.5</v>
      </c>
      <c r="S46" s="56">
        <f t="shared" si="11"/>
        <v>0.6</v>
      </c>
      <c r="T46" s="56">
        <f t="shared" si="12"/>
        <v>0.7</v>
      </c>
      <c r="U46" s="56">
        <f t="shared" si="12"/>
        <v>0.7999999999999999</v>
      </c>
      <c r="V46" s="56">
        <f t="shared" si="12"/>
        <v>0.8999999999999999</v>
      </c>
      <c r="W46" s="57">
        <f t="shared" si="12"/>
        <v>0.9999999999999999</v>
      </c>
    </row>
    <row r="47" spans="1:23" ht="12.75">
      <c r="A47" s="175"/>
      <c r="B47" s="108">
        <f t="shared" si="13"/>
        <v>-0.2999999999999999</v>
      </c>
      <c r="C47" s="56">
        <f t="shared" si="10"/>
        <v>1</v>
      </c>
      <c r="D47" s="56">
        <f t="shared" si="11"/>
        <v>0.9</v>
      </c>
      <c r="E47" s="56">
        <f t="shared" si="11"/>
        <v>0.8</v>
      </c>
      <c r="F47" s="56">
        <f t="shared" si="11"/>
        <v>0.7000000000000001</v>
      </c>
      <c r="G47" s="56">
        <f t="shared" si="11"/>
        <v>0.6000000000000001</v>
      </c>
      <c r="H47" s="56">
        <f t="shared" si="11"/>
        <v>0.5000000000000001</v>
      </c>
      <c r="I47" s="56">
        <f t="shared" si="11"/>
        <v>0.40000000000000013</v>
      </c>
      <c r="J47" s="56">
        <f t="shared" si="11"/>
        <v>0.30000000000000016</v>
      </c>
      <c r="K47" s="114">
        <f t="shared" si="11"/>
        <v>0.2999999999999999</v>
      </c>
      <c r="L47" s="114">
        <f t="shared" si="11"/>
        <v>0.2999999999999999</v>
      </c>
      <c r="M47" s="114">
        <f t="shared" si="11"/>
        <v>0.2999999999999999</v>
      </c>
      <c r="N47" s="114">
        <f t="shared" si="11"/>
        <v>0.2999999999999999</v>
      </c>
      <c r="O47" s="114">
        <f t="shared" si="11"/>
        <v>0.2999999999999999</v>
      </c>
      <c r="P47" s="56">
        <f t="shared" si="11"/>
        <v>0.30000000000000004</v>
      </c>
      <c r="Q47" s="56">
        <f t="shared" si="11"/>
        <v>0.4</v>
      </c>
      <c r="R47" s="56">
        <f t="shared" si="11"/>
        <v>0.5</v>
      </c>
      <c r="S47" s="56">
        <f t="shared" si="11"/>
        <v>0.6</v>
      </c>
      <c r="T47" s="56">
        <f t="shared" si="12"/>
        <v>0.7</v>
      </c>
      <c r="U47" s="56">
        <f t="shared" si="12"/>
        <v>0.7999999999999999</v>
      </c>
      <c r="V47" s="56">
        <f t="shared" si="12"/>
        <v>0.8999999999999999</v>
      </c>
      <c r="W47" s="57">
        <f t="shared" si="12"/>
        <v>0.9999999999999999</v>
      </c>
    </row>
    <row r="48" spans="1:23" ht="12.75">
      <c r="A48" s="175"/>
      <c r="B48" s="108">
        <f t="shared" si="13"/>
        <v>-0.3999999999999999</v>
      </c>
      <c r="C48" s="56">
        <f t="shared" si="10"/>
        <v>1</v>
      </c>
      <c r="D48" s="56">
        <f t="shared" si="11"/>
        <v>0.9</v>
      </c>
      <c r="E48" s="56">
        <f t="shared" si="11"/>
        <v>0.8</v>
      </c>
      <c r="F48" s="56">
        <f t="shared" si="11"/>
        <v>0.7000000000000001</v>
      </c>
      <c r="G48" s="56">
        <f t="shared" si="11"/>
        <v>0.6000000000000001</v>
      </c>
      <c r="H48" s="56">
        <f t="shared" si="11"/>
        <v>0.5000000000000001</v>
      </c>
      <c r="I48" s="56">
        <f t="shared" si="11"/>
        <v>0.40000000000000013</v>
      </c>
      <c r="J48" s="114">
        <f t="shared" si="11"/>
        <v>0.3999999999999999</v>
      </c>
      <c r="K48" s="114">
        <f t="shared" si="11"/>
        <v>0.3999999999999999</v>
      </c>
      <c r="L48" s="114">
        <f t="shared" si="11"/>
        <v>0.3999999999999999</v>
      </c>
      <c r="M48" s="114">
        <f t="shared" si="11"/>
        <v>0.3999999999999999</v>
      </c>
      <c r="N48" s="114">
        <f t="shared" si="11"/>
        <v>0.3999999999999999</v>
      </c>
      <c r="O48" s="114">
        <f t="shared" si="11"/>
        <v>0.3999999999999999</v>
      </c>
      <c r="P48" s="114">
        <f t="shared" si="11"/>
        <v>0.3999999999999999</v>
      </c>
      <c r="Q48" s="56">
        <f t="shared" si="11"/>
        <v>0.4</v>
      </c>
      <c r="R48" s="56">
        <f t="shared" si="11"/>
        <v>0.5</v>
      </c>
      <c r="S48" s="56">
        <f t="shared" si="11"/>
        <v>0.6</v>
      </c>
      <c r="T48" s="56">
        <f t="shared" si="12"/>
        <v>0.7</v>
      </c>
      <c r="U48" s="56">
        <f t="shared" si="12"/>
        <v>0.7999999999999999</v>
      </c>
      <c r="V48" s="56">
        <f t="shared" si="12"/>
        <v>0.8999999999999999</v>
      </c>
      <c r="W48" s="57">
        <f t="shared" si="12"/>
        <v>0.9999999999999999</v>
      </c>
    </row>
    <row r="49" spans="1:23" ht="12.75">
      <c r="A49" s="175"/>
      <c r="B49" s="108">
        <f t="shared" si="13"/>
        <v>-0.4999999999999999</v>
      </c>
      <c r="C49" s="56">
        <f t="shared" si="10"/>
        <v>1</v>
      </c>
      <c r="D49" s="56">
        <f t="shared" si="11"/>
        <v>0.9</v>
      </c>
      <c r="E49" s="56">
        <f t="shared" si="11"/>
        <v>0.8</v>
      </c>
      <c r="F49" s="56">
        <f t="shared" si="11"/>
        <v>0.7000000000000001</v>
      </c>
      <c r="G49" s="56">
        <f t="shared" si="11"/>
        <v>0.6000000000000001</v>
      </c>
      <c r="H49" s="56">
        <f t="shared" si="11"/>
        <v>0.5000000000000001</v>
      </c>
      <c r="I49" s="114">
        <f t="shared" si="11"/>
        <v>0.4999999999999999</v>
      </c>
      <c r="J49" s="114">
        <f t="shared" si="11"/>
        <v>0.4999999999999999</v>
      </c>
      <c r="K49" s="114">
        <f t="shared" si="11"/>
        <v>0.4999999999999999</v>
      </c>
      <c r="L49" s="114">
        <f t="shared" si="11"/>
        <v>0.4999999999999999</v>
      </c>
      <c r="M49" s="114">
        <f t="shared" si="11"/>
        <v>0.4999999999999999</v>
      </c>
      <c r="N49" s="114">
        <f t="shared" si="11"/>
        <v>0.4999999999999999</v>
      </c>
      <c r="O49" s="114">
        <f t="shared" si="11"/>
        <v>0.4999999999999999</v>
      </c>
      <c r="P49" s="114">
        <f t="shared" si="11"/>
        <v>0.4999999999999999</v>
      </c>
      <c r="Q49" s="114">
        <f t="shared" si="11"/>
        <v>0.4999999999999999</v>
      </c>
      <c r="R49" s="56">
        <f t="shared" si="11"/>
        <v>0.5</v>
      </c>
      <c r="S49" s="56">
        <f aca="true" t="shared" si="14" ref="S49:S54">MAX(ABS($B49),ABS(S$33))</f>
        <v>0.6</v>
      </c>
      <c r="T49" s="56">
        <f t="shared" si="12"/>
        <v>0.7</v>
      </c>
      <c r="U49" s="56">
        <f t="shared" si="12"/>
        <v>0.7999999999999999</v>
      </c>
      <c r="V49" s="56">
        <f t="shared" si="12"/>
        <v>0.8999999999999999</v>
      </c>
      <c r="W49" s="57">
        <f t="shared" si="12"/>
        <v>0.9999999999999999</v>
      </c>
    </row>
    <row r="50" spans="1:23" ht="12.75">
      <c r="A50" s="175"/>
      <c r="B50" s="108">
        <f t="shared" si="13"/>
        <v>-0.5999999999999999</v>
      </c>
      <c r="C50" s="56">
        <f t="shared" si="10"/>
        <v>1</v>
      </c>
      <c r="D50" s="56">
        <f aca="true" t="shared" si="15" ref="D50:R50">MAX(ABS($B50),ABS(D$33))</f>
        <v>0.9</v>
      </c>
      <c r="E50" s="56">
        <f t="shared" si="15"/>
        <v>0.8</v>
      </c>
      <c r="F50" s="56">
        <f t="shared" si="15"/>
        <v>0.7000000000000001</v>
      </c>
      <c r="G50" s="56">
        <f t="shared" si="15"/>
        <v>0.6000000000000001</v>
      </c>
      <c r="H50" s="114">
        <f t="shared" si="15"/>
        <v>0.5999999999999999</v>
      </c>
      <c r="I50" s="114">
        <f t="shared" si="15"/>
        <v>0.5999999999999999</v>
      </c>
      <c r="J50" s="114">
        <f t="shared" si="15"/>
        <v>0.5999999999999999</v>
      </c>
      <c r="K50" s="114">
        <f t="shared" si="15"/>
        <v>0.5999999999999999</v>
      </c>
      <c r="L50" s="114">
        <f t="shared" si="15"/>
        <v>0.5999999999999999</v>
      </c>
      <c r="M50" s="114">
        <f t="shared" si="15"/>
        <v>0.5999999999999999</v>
      </c>
      <c r="N50" s="114">
        <f t="shared" si="15"/>
        <v>0.5999999999999999</v>
      </c>
      <c r="O50" s="114">
        <f t="shared" si="15"/>
        <v>0.5999999999999999</v>
      </c>
      <c r="P50" s="114">
        <f t="shared" si="15"/>
        <v>0.5999999999999999</v>
      </c>
      <c r="Q50" s="114">
        <f t="shared" si="15"/>
        <v>0.5999999999999999</v>
      </c>
      <c r="R50" s="114">
        <f t="shared" si="15"/>
        <v>0.5999999999999999</v>
      </c>
      <c r="S50" s="56">
        <f t="shared" si="14"/>
        <v>0.6</v>
      </c>
      <c r="T50" s="56">
        <f t="shared" si="12"/>
        <v>0.7</v>
      </c>
      <c r="U50" s="56">
        <f t="shared" si="12"/>
        <v>0.7999999999999999</v>
      </c>
      <c r="V50" s="56">
        <f t="shared" si="12"/>
        <v>0.8999999999999999</v>
      </c>
      <c r="W50" s="57">
        <f t="shared" si="12"/>
        <v>0.9999999999999999</v>
      </c>
    </row>
    <row r="51" spans="1:23" ht="12.75">
      <c r="A51" s="175"/>
      <c r="B51" s="108">
        <f t="shared" si="13"/>
        <v>-0.6999999999999998</v>
      </c>
      <c r="C51" s="56">
        <f aca="true" t="shared" si="16" ref="C51:R54">MAX(ABS($B51),ABS(C$33))</f>
        <v>1</v>
      </c>
      <c r="D51" s="56">
        <f t="shared" si="16"/>
        <v>0.9</v>
      </c>
      <c r="E51" s="56">
        <f t="shared" si="16"/>
        <v>0.8</v>
      </c>
      <c r="F51" s="56">
        <f t="shared" si="16"/>
        <v>0.7000000000000001</v>
      </c>
      <c r="G51" s="114">
        <f t="shared" si="16"/>
        <v>0.6999999999999998</v>
      </c>
      <c r="H51" s="114">
        <f t="shared" si="16"/>
        <v>0.6999999999999998</v>
      </c>
      <c r="I51" s="114">
        <f t="shared" si="16"/>
        <v>0.6999999999999998</v>
      </c>
      <c r="J51" s="114">
        <f t="shared" si="16"/>
        <v>0.6999999999999998</v>
      </c>
      <c r="K51" s="114">
        <f t="shared" si="16"/>
        <v>0.6999999999999998</v>
      </c>
      <c r="L51" s="114">
        <f t="shared" si="16"/>
        <v>0.6999999999999998</v>
      </c>
      <c r="M51" s="114">
        <f t="shared" si="16"/>
        <v>0.6999999999999998</v>
      </c>
      <c r="N51" s="114">
        <f t="shared" si="16"/>
        <v>0.6999999999999998</v>
      </c>
      <c r="O51" s="114">
        <f t="shared" si="16"/>
        <v>0.6999999999999998</v>
      </c>
      <c r="P51" s="114">
        <f t="shared" si="16"/>
        <v>0.6999999999999998</v>
      </c>
      <c r="Q51" s="114">
        <f t="shared" si="16"/>
        <v>0.6999999999999998</v>
      </c>
      <c r="R51" s="114">
        <f t="shared" si="16"/>
        <v>0.6999999999999998</v>
      </c>
      <c r="S51" s="114">
        <f t="shared" si="14"/>
        <v>0.6999999999999998</v>
      </c>
      <c r="T51" s="56">
        <f t="shared" si="12"/>
        <v>0.7</v>
      </c>
      <c r="U51" s="56">
        <f t="shared" si="12"/>
        <v>0.7999999999999999</v>
      </c>
      <c r="V51" s="56">
        <f t="shared" si="12"/>
        <v>0.8999999999999999</v>
      </c>
      <c r="W51" s="57">
        <f t="shared" si="12"/>
        <v>0.9999999999999999</v>
      </c>
    </row>
    <row r="52" spans="1:23" ht="12.75">
      <c r="A52" s="175"/>
      <c r="B52" s="108">
        <f t="shared" si="13"/>
        <v>-0.7999999999999998</v>
      </c>
      <c r="C52" s="56">
        <f t="shared" si="16"/>
        <v>1</v>
      </c>
      <c r="D52" s="56">
        <f t="shared" si="16"/>
        <v>0.9</v>
      </c>
      <c r="E52" s="56">
        <f t="shared" si="16"/>
        <v>0.8</v>
      </c>
      <c r="F52" s="114">
        <f t="shared" si="16"/>
        <v>0.7999999999999998</v>
      </c>
      <c r="G52" s="114">
        <f t="shared" si="16"/>
        <v>0.7999999999999998</v>
      </c>
      <c r="H52" s="114">
        <f t="shared" si="16"/>
        <v>0.7999999999999998</v>
      </c>
      <c r="I52" s="114">
        <f t="shared" si="16"/>
        <v>0.7999999999999998</v>
      </c>
      <c r="J52" s="114">
        <f t="shared" si="16"/>
        <v>0.7999999999999998</v>
      </c>
      <c r="K52" s="114">
        <f t="shared" si="16"/>
        <v>0.7999999999999998</v>
      </c>
      <c r="L52" s="114">
        <f t="shared" si="16"/>
        <v>0.7999999999999998</v>
      </c>
      <c r="M52" s="114">
        <f t="shared" si="16"/>
        <v>0.7999999999999998</v>
      </c>
      <c r="N52" s="114">
        <f t="shared" si="16"/>
        <v>0.7999999999999998</v>
      </c>
      <c r="O52" s="114">
        <f t="shared" si="16"/>
        <v>0.7999999999999998</v>
      </c>
      <c r="P52" s="114">
        <f t="shared" si="16"/>
        <v>0.7999999999999998</v>
      </c>
      <c r="Q52" s="114">
        <f t="shared" si="16"/>
        <v>0.7999999999999998</v>
      </c>
      <c r="R52" s="114">
        <f t="shared" si="16"/>
        <v>0.7999999999999998</v>
      </c>
      <c r="S52" s="114">
        <f t="shared" si="14"/>
        <v>0.7999999999999998</v>
      </c>
      <c r="T52" s="114">
        <f t="shared" si="12"/>
        <v>0.7999999999999998</v>
      </c>
      <c r="U52" s="56">
        <f t="shared" si="12"/>
        <v>0.7999999999999999</v>
      </c>
      <c r="V52" s="56">
        <f t="shared" si="12"/>
        <v>0.8999999999999999</v>
      </c>
      <c r="W52" s="57">
        <f t="shared" si="12"/>
        <v>0.9999999999999999</v>
      </c>
    </row>
    <row r="53" spans="1:23" ht="12.75">
      <c r="A53" s="175"/>
      <c r="B53" s="108">
        <f t="shared" si="13"/>
        <v>-0.8999999999999998</v>
      </c>
      <c r="C53" s="56">
        <f t="shared" si="16"/>
        <v>1</v>
      </c>
      <c r="D53" s="56">
        <f t="shared" si="16"/>
        <v>0.9</v>
      </c>
      <c r="E53" s="114">
        <f t="shared" si="16"/>
        <v>0.8999999999999998</v>
      </c>
      <c r="F53" s="114">
        <f t="shared" si="16"/>
        <v>0.8999999999999998</v>
      </c>
      <c r="G53" s="114">
        <f t="shared" si="16"/>
        <v>0.8999999999999998</v>
      </c>
      <c r="H53" s="114">
        <f t="shared" si="16"/>
        <v>0.8999999999999998</v>
      </c>
      <c r="I53" s="114">
        <f t="shared" si="16"/>
        <v>0.8999999999999998</v>
      </c>
      <c r="J53" s="114">
        <f t="shared" si="16"/>
        <v>0.8999999999999998</v>
      </c>
      <c r="K53" s="114">
        <f t="shared" si="16"/>
        <v>0.8999999999999998</v>
      </c>
      <c r="L53" s="114">
        <f t="shared" si="16"/>
        <v>0.8999999999999998</v>
      </c>
      <c r="M53" s="114">
        <f t="shared" si="16"/>
        <v>0.8999999999999998</v>
      </c>
      <c r="N53" s="114">
        <f t="shared" si="16"/>
        <v>0.8999999999999998</v>
      </c>
      <c r="O53" s="114">
        <f t="shared" si="16"/>
        <v>0.8999999999999998</v>
      </c>
      <c r="P53" s="114">
        <f t="shared" si="16"/>
        <v>0.8999999999999998</v>
      </c>
      <c r="Q53" s="114">
        <f t="shared" si="16"/>
        <v>0.8999999999999998</v>
      </c>
      <c r="R53" s="114">
        <f t="shared" si="16"/>
        <v>0.8999999999999998</v>
      </c>
      <c r="S53" s="114">
        <f t="shared" si="14"/>
        <v>0.8999999999999998</v>
      </c>
      <c r="T53" s="114">
        <f t="shared" si="12"/>
        <v>0.8999999999999998</v>
      </c>
      <c r="U53" s="114">
        <f t="shared" si="12"/>
        <v>0.8999999999999998</v>
      </c>
      <c r="V53" s="56">
        <f t="shared" si="12"/>
        <v>0.8999999999999999</v>
      </c>
      <c r="W53" s="57">
        <f t="shared" si="12"/>
        <v>0.9999999999999999</v>
      </c>
    </row>
    <row r="54" spans="1:23" ht="12.75">
      <c r="A54" s="176"/>
      <c r="B54" s="105">
        <f t="shared" si="13"/>
        <v>-0.9999999999999998</v>
      </c>
      <c r="C54" s="58">
        <f t="shared" si="16"/>
        <v>1</v>
      </c>
      <c r="D54" s="113">
        <f t="shared" si="16"/>
        <v>0.9999999999999998</v>
      </c>
      <c r="E54" s="113">
        <f t="shared" si="16"/>
        <v>0.9999999999999998</v>
      </c>
      <c r="F54" s="113">
        <f t="shared" si="16"/>
        <v>0.9999999999999998</v>
      </c>
      <c r="G54" s="113">
        <f t="shared" si="16"/>
        <v>0.9999999999999998</v>
      </c>
      <c r="H54" s="113">
        <f t="shared" si="16"/>
        <v>0.9999999999999998</v>
      </c>
      <c r="I54" s="113">
        <f t="shared" si="16"/>
        <v>0.9999999999999998</v>
      </c>
      <c r="J54" s="113">
        <f t="shared" si="16"/>
        <v>0.9999999999999998</v>
      </c>
      <c r="K54" s="113">
        <f t="shared" si="16"/>
        <v>0.9999999999999998</v>
      </c>
      <c r="L54" s="113">
        <f t="shared" si="16"/>
        <v>0.9999999999999998</v>
      </c>
      <c r="M54" s="113">
        <f t="shared" si="16"/>
        <v>0.9999999999999998</v>
      </c>
      <c r="N54" s="113">
        <f t="shared" si="16"/>
        <v>0.9999999999999998</v>
      </c>
      <c r="O54" s="113">
        <f t="shared" si="16"/>
        <v>0.9999999999999998</v>
      </c>
      <c r="P54" s="113">
        <f t="shared" si="16"/>
        <v>0.9999999999999998</v>
      </c>
      <c r="Q54" s="113">
        <f t="shared" si="16"/>
        <v>0.9999999999999998</v>
      </c>
      <c r="R54" s="113">
        <f t="shared" si="16"/>
        <v>0.9999999999999998</v>
      </c>
      <c r="S54" s="113">
        <f t="shared" si="14"/>
        <v>0.9999999999999998</v>
      </c>
      <c r="T54" s="113">
        <f t="shared" si="12"/>
        <v>0.9999999999999998</v>
      </c>
      <c r="U54" s="113">
        <f t="shared" si="12"/>
        <v>0.9999999999999998</v>
      </c>
      <c r="V54" s="113">
        <f t="shared" si="12"/>
        <v>0.9999999999999998</v>
      </c>
      <c r="W54" s="59">
        <f t="shared" si="12"/>
        <v>0.9999999999999999</v>
      </c>
    </row>
  </sheetData>
  <mergeCells count="2">
    <mergeCell ref="A8:A28"/>
    <mergeCell ref="A34:A5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1" ht="25.5">
      <c r="A1" s="12" t="s">
        <v>24</v>
      </c>
    </row>
    <row r="4" spans="6:7" ht="12.75">
      <c r="F4" s="1" t="s">
        <v>14</v>
      </c>
      <c r="G4" s="1" t="s">
        <v>15</v>
      </c>
    </row>
    <row r="5" spans="1:7" ht="12.75">
      <c r="A5" s="3" t="s">
        <v>2</v>
      </c>
      <c r="B5" s="2">
        <f>'Pivot Calcs Snake'!B3</f>
        <v>14</v>
      </c>
      <c r="C5" s="1" t="s">
        <v>4</v>
      </c>
      <c r="F5" s="9">
        <f>3*PI()/4</f>
        <v>2.356194490192345</v>
      </c>
      <c r="G5" s="10">
        <f>0</f>
        <v>0</v>
      </c>
    </row>
    <row r="6" spans="1:7" ht="12.75">
      <c r="A6" s="3" t="s">
        <v>3</v>
      </c>
      <c r="B6" s="2">
        <f>'Pivot Calcs Snake'!B4</f>
        <v>10</v>
      </c>
      <c r="C6" s="1" t="s">
        <v>4</v>
      </c>
      <c r="F6" s="9">
        <f>-3*PI()/4</f>
        <v>-2.356194490192345</v>
      </c>
      <c r="G6" s="10">
        <v>1024</v>
      </c>
    </row>
    <row r="7" spans="6:7" ht="12.75">
      <c r="F7" s="9">
        <v>0</v>
      </c>
      <c r="G7" s="10">
        <f>(G6-G5)/(F6-F5)*(0-F5)+G5</f>
        <v>512</v>
      </c>
    </row>
    <row r="8" spans="1:14" ht="15.75">
      <c r="A8" s="1" t="s">
        <v>0</v>
      </c>
      <c r="B8" s="7" t="s">
        <v>10</v>
      </c>
      <c r="C8" s="8" t="s">
        <v>10</v>
      </c>
      <c r="D8" s="8" t="s">
        <v>12</v>
      </c>
      <c r="F8" s="8" t="s">
        <v>16</v>
      </c>
      <c r="G8" s="10">
        <f>(G6-G5)/(F6-F5)</f>
        <v>-217.29954896813445</v>
      </c>
      <c r="N8" s="10">
        <f>N51-N11</f>
        <v>-682.6666666666666</v>
      </c>
    </row>
    <row r="9" spans="1:18" ht="15.75">
      <c r="A9" s="1" t="s">
        <v>1</v>
      </c>
      <c r="B9" s="7" t="s">
        <v>13</v>
      </c>
      <c r="C9" s="8" t="s">
        <v>11</v>
      </c>
      <c r="D9" s="8"/>
      <c r="O9" s="8" t="s">
        <v>35</v>
      </c>
      <c r="P9" s="8" t="s">
        <v>36</v>
      </c>
      <c r="Q9" s="8" t="s">
        <v>37</v>
      </c>
      <c r="R9" s="8" t="s">
        <v>38</v>
      </c>
    </row>
    <row r="10" spans="2:17" ht="15.75">
      <c r="B10" s="1"/>
      <c r="E10" s="4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17</v>
      </c>
      <c r="O10" s="11" t="s">
        <v>28</v>
      </c>
      <c r="P10" s="11"/>
      <c r="Q10" s="8" t="s">
        <v>27</v>
      </c>
    </row>
    <row r="11" spans="1:18" ht="12.75">
      <c r="A11" s="6">
        <v>-1</v>
      </c>
      <c r="B11" s="1" t="b">
        <f>A11&gt;0.05</f>
        <v>0</v>
      </c>
      <c r="C11" s="1" t="b">
        <f>A11&lt;(-0.05)</f>
        <v>1</v>
      </c>
      <c r="D11" s="1" t="b">
        <f>($B$5/$B$6)&gt;TAN(ABS(E11))</f>
        <v>0</v>
      </c>
      <c r="E11" s="9">
        <f>SIGN(-A11)*(ABS(A11)^2)*PI()/2</f>
        <v>1.5707963267948966</v>
      </c>
      <c r="F11" s="6">
        <f>SIGN($A11)*IF(AND(NOT($B11),NOT($C11)),0,IF($C11,ATAN(1/(1/TAN(ABS($E11))+$B$6/$B$5)),IF($D11,ATAN(1/(1/TAN(ABS($E11))-$B$6/$B$5)),PI()+ATAN(1/(1/TAN(ABS($E11))-$B$6/$B$5)))))</f>
        <v>-0.9505468408120751</v>
      </c>
      <c r="G11" s="6">
        <f>SIGN($A11)*IF(AND(NOT($B11),NOT($C11)),0,IF($B11,ATAN(1/(1/TAN(ABS($E11))+$B$6/$B$5)),IF($D11,ATAN(1/(1/TAN(ABS($E11))-$B$6/$B$5)),PI()+ATAN(1/(1/TAN(ABS($E11))-$B$6/$B$5)))))</f>
        <v>-2.191045812777718</v>
      </c>
      <c r="H11" s="6">
        <f>-SIGN($A11)*IF(AND(NOT($B11),NOT($C11)),0,IF($B11,ATAN(1/(1/TAN(ABS($E11))+$B$6/$B$5)),IF($D11,ATAN(1/(1/TAN(ABS($E11))-$B$6/$B$5)),PI()+ATAN(1/(1/TAN(ABS($E11))-$B$6/$B$5)))))</f>
        <v>2.191045812777718</v>
      </c>
      <c r="I11" s="6">
        <f>-SIGN($A11)*IF(AND(NOT($B11),NOT($C11)),0,IF($C11,ATAN(1/(1/TAN(ABS($E11))+$B$6/$B$5)),IF($D11,ATAN(1/(1/TAN(ABS($E11))-$B$6/$B$5)),PI()+ATAN(1/(1/TAN(ABS($E11))-$B$6/$B$5)))))</f>
        <v>0.9505468408120751</v>
      </c>
      <c r="J11" s="10">
        <f>$G$7+$G$8*SIGN($A11)*IF(AND(NOT($B11),NOT($C11)),0,IF($C11,ATAN(1/(1/TAN(ABS($E11))+$B$6/$B$5)),IF($D11,ATAN(1/(1/TAN(ABS($E11))-$B$6/$B$5)),PI()+ATAN(1/(1/TAN(ABS($E11))-$B$6/$B$5)))))</f>
        <v>718.553399781549</v>
      </c>
      <c r="K11" s="10">
        <f>$G$7+$G$8*SIGN($A11)*IF(AND(NOT($B11),NOT($C11)),0,IF($B11,ATAN(1/(1/TAN(ABS($E11))+$B$6/$B$5)),IF($D11,ATAN(1/(1/TAN(ABS($E11))-$B$6/$B$5)),PI()+ATAN(1/(1/TAN(ABS($E11))-$B$6/$B$5)))))</f>
        <v>988.1132668851176</v>
      </c>
      <c r="L11" s="10">
        <f>$G$7-$G$8*SIGN($A11)*IF(AND(NOT($B11),NOT($C11)),0,IF($B11,ATAN(1/(1/TAN(ABS($E11))+$B$6/$B$5)),IF($D11,ATAN(1/(1/TAN(ABS($E11))-$B$6/$B$5)),PI()+ATAN(1/(1/TAN(ABS($E11))-$B$6/$B$5)))))</f>
        <v>35.88673311488236</v>
      </c>
      <c r="M11" s="10">
        <f>$G$7-$G$8*SIGN($A11)*IF(AND(NOT($B11),NOT($C11)),0,IF($C11,ATAN(1/(1/TAN(ABS($E11))+$B$6/$B$5)),IF($D11,ATAN(1/(1/TAN(ABS($E11))-$B$6/$B$5)),PI()+ATAN(1/(1/TAN(ABS($E11))-$B$6/$B$5)))))</f>
        <v>305.44660021845095</v>
      </c>
      <c r="N11" s="10">
        <f>F11*$G$8</f>
        <v>206.55339978154902</v>
      </c>
      <c r="O11" s="6">
        <f>ABS($B$5/(2*SIN(H11)))</f>
        <v>8.602325267042625</v>
      </c>
      <c r="P11" s="6">
        <f>ABS($B$5/(2*SIN(I11)))</f>
        <v>8.602325267042627</v>
      </c>
      <c r="Q11" s="6">
        <f>O11/MAX($O11:$P11)</f>
        <v>0.9999999999999998</v>
      </c>
      <c r="R11" s="6">
        <f aca="true" t="shared" si="0" ref="R11:R51">P11/MAX($O11:$P11)</f>
        <v>1</v>
      </c>
    </row>
    <row r="12" spans="1:18" ht="12.75">
      <c r="A12" s="6">
        <f>A11+0.05</f>
        <v>-0.95</v>
      </c>
      <c r="B12" s="1" t="b">
        <f aca="true" t="shared" si="1" ref="B12:B51">A12&gt;0.05</f>
        <v>0</v>
      </c>
      <c r="C12" s="1" t="b">
        <f aca="true" t="shared" si="2" ref="C12:C51">A12&lt;(-0.05)</f>
        <v>1</v>
      </c>
      <c r="D12" s="1" t="b">
        <f aca="true" t="shared" si="3" ref="D12:D51">($B$5/$B$6)&gt;TAN(ABS(E12))</f>
        <v>0</v>
      </c>
      <c r="E12" s="9">
        <f aca="true" t="shared" si="4" ref="E12:E51">SIGN(-A12)*(ABS(A12)^2)*PI()/2</f>
        <v>1.4176436849323941</v>
      </c>
      <c r="F12" s="6">
        <f aca="true" t="shared" si="5" ref="F12:F51">SIGN($A12)*IF(AND(NOT($B12),NOT($C12)),0,IF($C12,ATAN(1/(1/TAN(ABS($E12))+$B$6/$B$5)),IF($D12,ATAN(1/(1/TAN(ABS($E12))-$B$6/$B$5)),PI()+ATAN(1/(1/TAN(ABS($E12))-$B$6/$B$5)))))</f>
        <v>-0.8555757584391442</v>
      </c>
      <c r="G12" s="6">
        <f aca="true" t="shared" si="6" ref="G12:G51">SIGN($A12)*IF(AND(NOT($B12),NOT($C12)),0,IF($B12,ATAN(1/(1/TAN(ABS($E12))+$B$6/$B$5)),IF($D12,ATAN(1/(1/TAN(ABS($E12))-$B$6/$B$5)),PI()+ATAN(1/(1/TAN(ABS($E12))-$B$6/$B$5)))))</f>
        <v>-2.0812270146085807</v>
      </c>
      <c r="H12" s="6">
        <f aca="true" t="shared" si="7" ref="H12:H51">-SIGN($A12)*IF(AND(NOT($B12),NOT($C12)),0,IF($B12,ATAN(1/(1/TAN(ABS($E12))+$B$6/$B$5)),IF($D12,ATAN(1/(1/TAN(ABS($E12))-$B$6/$B$5)),PI()+ATAN(1/(1/TAN(ABS($E12))-$B$6/$B$5)))))</f>
        <v>2.0812270146085807</v>
      </c>
      <c r="I12" s="6">
        <f aca="true" t="shared" si="8" ref="I12:I51">-SIGN($A12)*IF(AND(NOT($B12),NOT($C12)),0,IF($C12,ATAN(1/(1/TAN(ABS($E12))+$B$6/$B$5)),IF($D12,ATAN(1/(1/TAN(ABS($E12))-$B$6/$B$5)),PI()+ATAN(1/(1/TAN(ABS($E12))-$B$6/$B$5)))))</f>
        <v>0.8555757584391442</v>
      </c>
      <c r="J12" s="10">
        <f aca="true" t="shared" si="9" ref="J12:J51">$G$7+$G$8*SIGN($A12)*IF(AND(NOT($B12),NOT($C12)),0,IF($C12,ATAN(1/(1/TAN(ABS($E12))+$B$6/$B$5)),IF($D12,ATAN(1/(1/TAN(ABS($E12))-$B$6/$B$5)),PI()+ATAN(1/(1/TAN(ABS($E12))-$B$6/$B$5)))))</f>
        <v>697.9162264168956</v>
      </c>
      <c r="K12" s="10">
        <f aca="true" t="shared" si="10" ref="K12:K51">$G$7+$G$8*SIGN($A12)*IF(AND(NOT($B12),NOT($C12)),0,IF($B12,ATAN(1/(1/TAN(ABS($E12))+$B$6/$B$5)),IF($D12,ATAN(1/(1/TAN(ABS($E12))-$B$6/$B$5)),PI()+ATAN(1/(1/TAN(ABS($E12))-$B$6/$B$5)))))</f>
        <v>964.2496915747415</v>
      </c>
      <c r="L12" s="10">
        <f aca="true" t="shared" si="11" ref="L12:L51">$G$7-$G$8*SIGN($A12)*IF(AND(NOT($B12),NOT($C12)),0,IF($B12,ATAN(1/(1/TAN(ABS($E12))+$B$6/$B$5)),IF($D12,ATAN(1/(1/TAN(ABS($E12))-$B$6/$B$5)),PI()+ATAN(1/(1/TAN(ABS($E12))-$B$6/$B$5)))))</f>
        <v>59.750308425258424</v>
      </c>
      <c r="M12" s="10">
        <f aca="true" t="shared" si="12" ref="M12:M51">$G$7-$G$8*SIGN($A12)*IF(AND(NOT($B12),NOT($C12)),0,IF($C12,ATAN(1/(1/TAN(ABS($E12))+$B$6/$B$5)),IF($D12,ATAN(1/(1/TAN(ABS($E12))-$B$6/$B$5)),PI()+ATAN(1/(1/TAN(ABS($E12))-$B$6/$B$5)))))</f>
        <v>326.0837735831044</v>
      </c>
      <c r="N12" s="10">
        <f aca="true" t="shared" si="13" ref="N12:N51">F12*$G$8</f>
        <v>185.9162264168956</v>
      </c>
      <c r="O12" s="6">
        <f aca="true" t="shared" si="14" ref="O12:O51">ABS($B$5/(2*SIN(H12)))</f>
        <v>8.022608400715123</v>
      </c>
      <c r="P12" s="6">
        <f aca="true" t="shared" si="15" ref="P12:P51">ABS($B$5/(2*SIN(I12)))</f>
        <v>9.272154245441254</v>
      </c>
      <c r="Q12" s="6">
        <f aca="true" t="shared" si="16" ref="Q12:Q51">O12/MAX($O12:$P12)</f>
        <v>0.8652367279868665</v>
      </c>
      <c r="R12" s="6">
        <f t="shared" si="0"/>
        <v>1</v>
      </c>
    </row>
    <row r="13" spans="1:18" ht="12.75">
      <c r="A13" s="6">
        <f aca="true" t="shared" si="17" ref="A13:A43">A12+0.05</f>
        <v>-0.8999999999999999</v>
      </c>
      <c r="B13" s="1" t="b">
        <f t="shared" si="1"/>
        <v>0</v>
      </c>
      <c r="C13" s="1" t="b">
        <f t="shared" si="2"/>
        <v>1</v>
      </c>
      <c r="D13" s="1" t="b">
        <f t="shared" si="3"/>
        <v>0</v>
      </c>
      <c r="E13" s="9">
        <f t="shared" si="4"/>
        <v>1.272345024703866</v>
      </c>
      <c r="F13" s="6">
        <f t="shared" si="5"/>
        <v>-0.7745545292502637</v>
      </c>
      <c r="G13" s="6">
        <f t="shared" si="6"/>
        <v>-1.9570184612587427</v>
      </c>
      <c r="H13" s="6">
        <f t="shared" si="7"/>
        <v>1.9570184612587427</v>
      </c>
      <c r="I13" s="6">
        <f t="shared" si="8"/>
        <v>0.7745545292502637</v>
      </c>
      <c r="J13" s="10">
        <f t="shared" si="9"/>
        <v>680.310349857308</v>
      </c>
      <c r="K13" s="10">
        <f t="shared" si="10"/>
        <v>937.2592289538372</v>
      </c>
      <c r="L13" s="10">
        <f t="shared" si="11"/>
        <v>86.7407710461627</v>
      </c>
      <c r="M13" s="10">
        <f t="shared" si="12"/>
        <v>343.689650142692</v>
      </c>
      <c r="N13" s="10">
        <f t="shared" si="13"/>
        <v>168.310349857308</v>
      </c>
      <c r="O13" s="6">
        <f t="shared" si="14"/>
        <v>7.556630819964496</v>
      </c>
      <c r="P13" s="6">
        <f t="shared" si="15"/>
        <v>10.008610947660175</v>
      </c>
      <c r="Q13" s="6">
        <f t="shared" si="16"/>
        <v>0.7550129443018357</v>
      </c>
      <c r="R13" s="6">
        <f t="shared" si="0"/>
        <v>1</v>
      </c>
    </row>
    <row r="14" spans="1:18" ht="12.75">
      <c r="A14" s="6">
        <f t="shared" si="17"/>
        <v>-0.8499999999999999</v>
      </c>
      <c r="B14" s="1" t="b">
        <f t="shared" si="1"/>
        <v>0</v>
      </c>
      <c r="C14" s="1" t="b">
        <f t="shared" si="2"/>
        <v>1</v>
      </c>
      <c r="D14" s="1" t="b">
        <f t="shared" si="3"/>
        <v>0</v>
      </c>
      <c r="E14" s="9">
        <f t="shared" si="4"/>
        <v>1.1349003461093126</v>
      </c>
      <c r="F14" s="6">
        <f t="shared" si="5"/>
        <v>-0.7029902050059446</v>
      </c>
      <c r="G14" s="6">
        <f t="shared" si="6"/>
        <v>-1.814371352819964</v>
      </c>
      <c r="H14" s="6">
        <f t="shared" si="7"/>
        <v>1.814371352819964</v>
      </c>
      <c r="I14" s="6">
        <f t="shared" si="8"/>
        <v>0.7029902050059446</v>
      </c>
      <c r="J14" s="10">
        <f t="shared" si="9"/>
        <v>664.7594544768081</v>
      </c>
      <c r="K14" s="10">
        <f t="shared" si="10"/>
        <v>906.2620766284822</v>
      </c>
      <c r="L14" s="10">
        <f t="shared" si="11"/>
        <v>117.73792337151787</v>
      </c>
      <c r="M14" s="10">
        <f t="shared" si="12"/>
        <v>359.2405455231919</v>
      </c>
      <c r="N14" s="10">
        <f t="shared" si="13"/>
        <v>152.75945447680812</v>
      </c>
      <c r="O14" s="6">
        <f t="shared" si="14"/>
        <v>7.212910873760361</v>
      </c>
      <c r="P14" s="6">
        <f t="shared" si="15"/>
        <v>10.827502075165917</v>
      </c>
      <c r="Q14" s="6">
        <f t="shared" si="16"/>
        <v>0.6661657345976387</v>
      </c>
      <c r="R14" s="6">
        <f t="shared" si="0"/>
        <v>1</v>
      </c>
    </row>
    <row r="15" spans="1:18" ht="12.75">
      <c r="A15" s="6">
        <f t="shared" si="17"/>
        <v>-0.7999999999999998</v>
      </c>
      <c r="B15" s="1" t="b">
        <f t="shared" si="1"/>
        <v>0</v>
      </c>
      <c r="C15" s="1" t="b">
        <f t="shared" si="2"/>
        <v>1</v>
      </c>
      <c r="D15" s="1" t="b">
        <f t="shared" si="3"/>
        <v>0</v>
      </c>
      <c r="E15" s="9">
        <f t="shared" si="4"/>
        <v>1.0053096491487332</v>
      </c>
      <c r="F15" s="6">
        <f t="shared" si="5"/>
        <v>-0.6379369511576997</v>
      </c>
      <c r="G15" s="6">
        <f t="shared" si="6"/>
        <v>-1.650294841827421</v>
      </c>
      <c r="H15" s="6">
        <f t="shared" si="7"/>
        <v>1.650294841827421</v>
      </c>
      <c r="I15" s="6">
        <f t="shared" si="8"/>
        <v>0.6379369511576997</v>
      </c>
      <c r="J15" s="10">
        <f t="shared" si="9"/>
        <v>650.623411756675</v>
      </c>
      <c r="K15" s="10">
        <f t="shared" si="10"/>
        <v>870.6083247935373</v>
      </c>
      <c r="L15" s="10">
        <f t="shared" si="11"/>
        <v>153.39167520646265</v>
      </c>
      <c r="M15" s="10">
        <f t="shared" si="12"/>
        <v>373.37658824332505</v>
      </c>
      <c r="N15" s="10">
        <f t="shared" si="13"/>
        <v>138.62341175667495</v>
      </c>
      <c r="O15" s="6">
        <f t="shared" si="14"/>
        <v>7.022178448306878</v>
      </c>
      <c r="P15" s="6">
        <f t="shared" si="15"/>
        <v>11.754050017591657</v>
      </c>
      <c r="Q15" s="6">
        <f t="shared" si="16"/>
        <v>0.5974262860713677</v>
      </c>
      <c r="R15" s="6">
        <f t="shared" si="0"/>
        <v>1</v>
      </c>
    </row>
    <row r="16" spans="1:18" ht="12.75">
      <c r="A16" s="6">
        <f t="shared" si="17"/>
        <v>-0.7499999999999998</v>
      </c>
      <c r="B16" s="1" t="b">
        <f t="shared" si="1"/>
        <v>0</v>
      </c>
      <c r="C16" s="1" t="b">
        <f t="shared" si="2"/>
        <v>1</v>
      </c>
      <c r="D16" s="1" t="b">
        <f t="shared" si="3"/>
        <v>1</v>
      </c>
      <c r="E16" s="9">
        <f t="shared" si="4"/>
        <v>0.8835729338221288</v>
      </c>
      <c r="F16" s="6">
        <f t="shared" si="5"/>
        <v>-0.5774155445187836</v>
      </c>
      <c r="G16" s="6">
        <f t="shared" si="6"/>
        <v>-1.4648019839979218</v>
      </c>
      <c r="H16" s="6">
        <f t="shared" si="7"/>
        <v>1.4648019839979218</v>
      </c>
      <c r="I16" s="6">
        <f t="shared" si="8"/>
        <v>0.5774155445187836</v>
      </c>
      <c r="J16" s="10">
        <f t="shared" si="9"/>
        <v>637.4721373911215</v>
      </c>
      <c r="K16" s="10">
        <f t="shared" si="10"/>
        <v>830.300810450377</v>
      </c>
      <c r="L16" s="10">
        <f t="shared" si="11"/>
        <v>193.6991895496231</v>
      </c>
      <c r="M16" s="10">
        <f t="shared" si="12"/>
        <v>386.52786260887854</v>
      </c>
      <c r="N16" s="10">
        <f t="shared" si="13"/>
        <v>125.47213739112144</v>
      </c>
      <c r="O16" s="6">
        <f t="shared" si="14"/>
        <v>7.039506719229508</v>
      </c>
      <c r="P16" s="6">
        <f t="shared" si="15"/>
        <v>12.823793727524238</v>
      </c>
      <c r="Q16" s="6">
        <f t="shared" si="16"/>
        <v>0.5489410441872847</v>
      </c>
      <c r="R16" s="6">
        <f t="shared" si="0"/>
        <v>1</v>
      </c>
    </row>
    <row r="17" spans="1:18" ht="12.75">
      <c r="A17" s="6">
        <f t="shared" si="17"/>
        <v>-0.6999999999999997</v>
      </c>
      <c r="B17" s="1" t="b">
        <f t="shared" si="1"/>
        <v>0</v>
      </c>
      <c r="C17" s="1" t="b">
        <f t="shared" si="2"/>
        <v>1</v>
      </c>
      <c r="D17" s="1" t="b">
        <f t="shared" si="3"/>
        <v>1</v>
      </c>
      <c r="E17" s="9">
        <f t="shared" si="4"/>
        <v>0.7696902001294987</v>
      </c>
      <c r="F17" s="6">
        <f t="shared" si="5"/>
        <v>-0.5200816335716217</v>
      </c>
      <c r="G17" s="6">
        <f t="shared" si="6"/>
        <v>-1.2632408669318709</v>
      </c>
      <c r="H17" s="6">
        <f t="shared" si="7"/>
        <v>1.2632408669318709</v>
      </c>
      <c r="I17" s="6">
        <f t="shared" si="8"/>
        <v>0.5200816335716217</v>
      </c>
      <c r="J17" s="10">
        <f t="shared" si="9"/>
        <v>625.0135044017239</v>
      </c>
      <c r="K17" s="10">
        <f t="shared" si="10"/>
        <v>786.5016706224108</v>
      </c>
      <c r="L17" s="10">
        <f t="shared" si="11"/>
        <v>237.4983293775893</v>
      </c>
      <c r="M17" s="10">
        <f t="shared" si="12"/>
        <v>398.986495598276</v>
      </c>
      <c r="N17" s="10">
        <f t="shared" si="13"/>
        <v>113.01350440172398</v>
      </c>
      <c r="O17" s="6">
        <f t="shared" si="14"/>
        <v>7.3446364004486515</v>
      </c>
      <c r="P17" s="6">
        <f t="shared" si="15"/>
        <v>14.085896377372114</v>
      </c>
      <c r="Q17" s="6">
        <f t="shared" si="16"/>
        <v>0.5214177503284231</v>
      </c>
      <c r="R17" s="6">
        <f t="shared" si="0"/>
        <v>1</v>
      </c>
    </row>
    <row r="18" spans="1:18" ht="12.75">
      <c r="A18" s="6">
        <f t="shared" si="17"/>
        <v>-0.6499999999999997</v>
      </c>
      <c r="B18" s="1" t="b">
        <f t="shared" si="1"/>
        <v>0</v>
      </c>
      <c r="C18" s="1" t="b">
        <f t="shared" si="2"/>
        <v>1</v>
      </c>
      <c r="D18" s="1" t="b">
        <f t="shared" si="3"/>
        <v>1</v>
      </c>
      <c r="E18" s="9">
        <f t="shared" si="4"/>
        <v>0.6636614480708432</v>
      </c>
      <c r="F18" s="6">
        <f t="shared" si="5"/>
        <v>-0.4650360861807364</v>
      </c>
      <c r="G18" s="6">
        <f t="shared" si="6"/>
        <v>-1.0568847771858865</v>
      </c>
      <c r="H18" s="6">
        <f t="shared" si="7"/>
        <v>1.0568847771858865</v>
      </c>
      <c r="I18" s="6">
        <f t="shared" si="8"/>
        <v>0.4650360861807364</v>
      </c>
      <c r="J18" s="10">
        <f t="shared" si="9"/>
        <v>613.0521317809805</v>
      </c>
      <c r="K18" s="10">
        <f t="shared" si="10"/>
        <v>741.6605853937804</v>
      </c>
      <c r="L18" s="10">
        <f t="shared" si="11"/>
        <v>282.33941460621963</v>
      </c>
      <c r="M18" s="10">
        <f t="shared" si="12"/>
        <v>410.9478682190195</v>
      </c>
      <c r="N18" s="10">
        <f t="shared" si="13"/>
        <v>101.05213178098052</v>
      </c>
      <c r="O18" s="6">
        <f t="shared" si="14"/>
        <v>8.038323913510451</v>
      </c>
      <c r="P18" s="6">
        <f t="shared" si="15"/>
        <v>15.609145019301053</v>
      </c>
      <c r="Q18" s="6">
        <f t="shared" si="16"/>
        <v>0.5149752855502903</v>
      </c>
      <c r="R18" s="6">
        <f t="shared" si="0"/>
        <v>1</v>
      </c>
    </row>
    <row r="19" spans="1:18" ht="12.75">
      <c r="A19" s="6">
        <f t="shared" si="17"/>
        <v>-0.5999999999999996</v>
      </c>
      <c r="B19" s="1" t="b">
        <f t="shared" si="1"/>
        <v>0</v>
      </c>
      <c r="C19" s="1" t="b">
        <f t="shared" si="2"/>
        <v>1</v>
      </c>
      <c r="D19" s="1" t="b">
        <f t="shared" si="3"/>
        <v>1</v>
      </c>
      <c r="E19" s="9">
        <f t="shared" si="4"/>
        <v>0.5654866776461621</v>
      </c>
      <c r="F19" s="6">
        <f t="shared" si="5"/>
        <v>-0.4117176221022311</v>
      </c>
      <c r="G19" s="6">
        <f t="shared" si="6"/>
        <v>-0.8596854197845114</v>
      </c>
      <c r="H19" s="6">
        <f t="shared" si="7"/>
        <v>0.8596854197845114</v>
      </c>
      <c r="I19" s="6">
        <f t="shared" si="8"/>
        <v>0.4117176221022311</v>
      </c>
      <c r="J19" s="10">
        <f t="shared" si="9"/>
        <v>601.4660535850477</v>
      </c>
      <c r="K19" s="10">
        <f t="shared" si="10"/>
        <v>698.8092539736556</v>
      </c>
      <c r="L19" s="10">
        <f t="shared" si="11"/>
        <v>325.19074602634436</v>
      </c>
      <c r="M19" s="10">
        <f t="shared" si="12"/>
        <v>422.53394641495237</v>
      </c>
      <c r="N19" s="10">
        <f t="shared" si="13"/>
        <v>89.46605358504765</v>
      </c>
      <c r="O19" s="6">
        <f t="shared" si="14"/>
        <v>9.239249666168135</v>
      </c>
      <c r="P19" s="6">
        <f t="shared" si="15"/>
        <v>17.49195342977449</v>
      </c>
      <c r="Q19" s="6">
        <f t="shared" si="16"/>
        <v>0.5281999922570826</v>
      </c>
      <c r="R19" s="6">
        <f t="shared" si="0"/>
        <v>1</v>
      </c>
    </row>
    <row r="20" spans="1:18" ht="12.75">
      <c r="A20" s="6">
        <f t="shared" si="17"/>
        <v>-0.5499999999999996</v>
      </c>
      <c r="B20" s="1" t="b">
        <f t="shared" si="1"/>
        <v>0</v>
      </c>
      <c r="C20" s="1" t="b">
        <f t="shared" si="2"/>
        <v>1</v>
      </c>
      <c r="D20" s="1" t="b">
        <f t="shared" si="3"/>
        <v>1</v>
      </c>
      <c r="E20" s="9">
        <f t="shared" si="4"/>
        <v>0.4751658888554555</v>
      </c>
      <c r="F20" s="6">
        <f t="shared" si="5"/>
        <v>-0.35984361550983535</v>
      </c>
      <c r="G20" s="6">
        <f t="shared" si="6"/>
        <v>-0.6828545076406124</v>
      </c>
      <c r="H20" s="6">
        <f t="shared" si="7"/>
        <v>0.6828545076406124</v>
      </c>
      <c r="I20" s="6">
        <f t="shared" si="8"/>
        <v>0.35984361550983535</v>
      </c>
      <c r="J20" s="10">
        <f t="shared" si="9"/>
        <v>590.19385534935</v>
      </c>
      <c r="K20" s="10">
        <f t="shared" si="10"/>
        <v>660.3839765211626</v>
      </c>
      <c r="L20" s="10">
        <f t="shared" si="11"/>
        <v>363.6160234788374</v>
      </c>
      <c r="M20" s="10">
        <f t="shared" si="12"/>
        <v>433.80614465065</v>
      </c>
      <c r="N20" s="10">
        <f t="shared" si="13"/>
        <v>78.19385534935</v>
      </c>
      <c r="O20" s="6">
        <f t="shared" si="14"/>
        <v>11.093325754156371</v>
      </c>
      <c r="P20" s="6">
        <f t="shared" si="15"/>
        <v>19.879142243120302</v>
      </c>
      <c r="Q20" s="6">
        <f t="shared" si="16"/>
        <v>0.5580384514827599</v>
      </c>
      <c r="R20" s="6">
        <f t="shared" si="0"/>
        <v>1</v>
      </c>
    </row>
    <row r="21" spans="1:18" ht="12.75">
      <c r="A21" s="6">
        <f t="shared" si="17"/>
        <v>-0.4999999999999996</v>
      </c>
      <c r="B21" s="1" t="b">
        <f t="shared" si="1"/>
        <v>0</v>
      </c>
      <c r="C21" s="1" t="b">
        <f t="shared" si="2"/>
        <v>1</v>
      </c>
      <c r="D21" s="1" t="b">
        <f t="shared" si="3"/>
        <v>1</v>
      </c>
      <c r="E21" s="9">
        <f t="shared" si="4"/>
        <v>0.39269908169872353</v>
      </c>
      <c r="F21" s="6">
        <f t="shared" si="5"/>
        <v>-0.30937823271808546</v>
      </c>
      <c r="G21" s="6">
        <f t="shared" si="6"/>
        <v>-0.5317426158931886</v>
      </c>
      <c r="H21" s="6">
        <f t="shared" si="7"/>
        <v>0.5317426158931886</v>
      </c>
      <c r="I21" s="6">
        <f t="shared" si="8"/>
        <v>0.30937823271808546</v>
      </c>
      <c r="J21" s="10">
        <f t="shared" si="9"/>
        <v>579.2277504301985</v>
      </c>
      <c r="K21" s="10">
        <f t="shared" si="10"/>
        <v>627.5474306007259</v>
      </c>
      <c r="L21" s="10">
        <f t="shared" si="11"/>
        <v>396.4525693992741</v>
      </c>
      <c r="M21" s="10">
        <f t="shared" si="12"/>
        <v>444.7722495698015</v>
      </c>
      <c r="N21" s="10">
        <f t="shared" si="13"/>
        <v>67.2277504301985</v>
      </c>
      <c r="O21" s="6">
        <f t="shared" si="14"/>
        <v>13.805722717280952</v>
      </c>
      <c r="P21" s="6">
        <f t="shared" si="15"/>
        <v>22.991039090886723</v>
      </c>
      <c r="Q21" s="6">
        <f t="shared" si="16"/>
        <v>0.6004827647286859</v>
      </c>
      <c r="R21" s="6">
        <f t="shared" si="0"/>
        <v>1</v>
      </c>
    </row>
    <row r="22" spans="1:18" ht="12.75">
      <c r="A22" s="6">
        <f t="shared" si="17"/>
        <v>-0.4499999999999996</v>
      </c>
      <c r="B22" s="1" t="b">
        <f t="shared" si="1"/>
        <v>0</v>
      </c>
      <c r="C22" s="1" t="b">
        <f t="shared" si="2"/>
        <v>1</v>
      </c>
      <c r="D22" s="1" t="b">
        <f t="shared" si="3"/>
        <v>1</v>
      </c>
      <c r="E22" s="9">
        <f t="shared" si="4"/>
        <v>0.31808625617596603</v>
      </c>
      <c r="F22" s="6">
        <f t="shared" si="5"/>
        <v>-0.2605137139336732</v>
      </c>
      <c r="G22" s="6">
        <f t="shared" si="6"/>
        <v>-0.4065380407178151</v>
      </c>
      <c r="H22" s="6">
        <f t="shared" si="7"/>
        <v>0.4065380407178151</v>
      </c>
      <c r="I22" s="6">
        <f t="shared" si="8"/>
        <v>0.2605137139336732</v>
      </c>
      <c r="J22" s="10">
        <f t="shared" si="9"/>
        <v>568.6095125378008</v>
      </c>
      <c r="K22" s="10">
        <f t="shared" si="10"/>
        <v>600.3405328863703</v>
      </c>
      <c r="L22" s="10">
        <f t="shared" si="11"/>
        <v>423.6594671136297</v>
      </c>
      <c r="M22" s="10">
        <f t="shared" si="12"/>
        <v>455.3904874621992</v>
      </c>
      <c r="N22" s="10">
        <f t="shared" si="13"/>
        <v>56.60951253780078</v>
      </c>
      <c r="O22" s="6">
        <f t="shared" si="14"/>
        <v>17.702162650141197</v>
      </c>
      <c r="P22" s="6">
        <f t="shared" si="15"/>
        <v>27.17634309538169</v>
      </c>
      <c r="Q22" s="6">
        <f t="shared" si="16"/>
        <v>0.6513813351565126</v>
      </c>
      <c r="R22" s="6">
        <f t="shared" si="0"/>
        <v>1</v>
      </c>
    </row>
    <row r="23" spans="1:18" ht="12.75">
      <c r="A23" s="6">
        <f t="shared" si="17"/>
        <v>-0.39999999999999963</v>
      </c>
      <c r="B23" s="1" t="b">
        <f t="shared" si="1"/>
        <v>0</v>
      </c>
      <c r="C23" s="1" t="b">
        <f t="shared" si="2"/>
        <v>1</v>
      </c>
      <c r="D23" s="1" t="b">
        <f t="shared" si="3"/>
        <v>1</v>
      </c>
      <c r="E23" s="9">
        <f t="shared" si="4"/>
        <v>0.25132741228718297</v>
      </c>
      <c r="F23" s="6">
        <f t="shared" si="5"/>
        <v>-0.21365401933207395</v>
      </c>
      <c r="G23" s="6">
        <f t="shared" si="6"/>
        <v>-0.3046332829932194</v>
      </c>
      <c r="H23" s="6">
        <f t="shared" si="7"/>
        <v>0.3046332829932194</v>
      </c>
      <c r="I23" s="6">
        <f t="shared" si="8"/>
        <v>0.21365401933207395</v>
      </c>
      <c r="J23" s="10">
        <f t="shared" si="9"/>
        <v>558.4269220360887</v>
      </c>
      <c r="K23" s="10">
        <f t="shared" si="10"/>
        <v>578.1966749951087</v>
      </c>
      <c r="L23" s="10">
        <f t="shared" si="11"/>
        <v>445.80332500489135</v>
      </c>
      <c r="M23" s="10">
        <f t="shared" si="12"/>
        <v>465.57307796391126</v>
      </c>
      <c r="N23" s="10">
        <f t="shared" si="13"/>
        <v>46.42692203608875</v>
      </c>
      <c r="O23" s="6">
        <f t="shared" si="14"/>
        <v>23.33773925534015</v>
      </c>
      <c r="P23" s="6">
        <f t="shared" si="15"/>
        <v>33.013846689539626</v>
      </c>
      <c r="Q23" s="6">
        <f t="shared" si="16"/>
        <v>0.7069076037944608</v>
      </c>
      <c r="R23" s="6">
        <f t="shared" si="0"/>
        <v>1</v>
      </c>
    </row>
    <row r="24" spans="1:18" ht="12.75">
      <c r="A24" s="6">
        <f t="shared" si="17"/>
        <v>-0.34999999999999964</v>
      </c>
      <c r="B24" s="1" t="b">
        <f t="shared" si="1"/>
        <v>0</v>
      </c>
      <c r="C24" s="1" t="b">
        <f t="shared" si="2"/>
        <v>1</v>
      </c>
      <c r="D24" s="1" t="b">
        <f t="shared" si="3"/>
        <v>1</v>
      </c>
      <c r="E24" s="9">
        <f t="shared" si="4"/>
        <v>0.19242255003237443</v>
      </c>
      <c r="F24" s="6">
        <f t="shared" si="5"/>
        <v>-0.1693923447746508</v>
      </c>
      <c r="G24" s="6">
        <f t="shared" si="6"/>
        <v>-0.2225808019017979</v>
      </c>
      <c r="H24" s="6">
        <f t="shared" si="7"/>
        <v>0.2225808019017979</v>
      </c>
      <c r="I24" s="6">
        <f t="shared" si="8"/>
        <v>0.1693923447746508</v>
      </c>
      <c r="J24" s="10">
        <f t="shared" si="9"/>
        <v>548.8088801181864</v>
      </c>
      <c r="K24" s="10">
        <f t="shared" si="10"/>
        <v>560.3667078622263</v>
      </c>
      <c r="L24" s="10">
        <f t="shared" si="11"/>
        <v>463.63329213777365</v>
      </c>
      <c r="M24" s="10">
        <f t="shared" si="12"/>
        <v>475.1911198818137</v>
      </c>
      <c r="N24" s="10">
        <f t="shared" si="13"/>
        <v>36.808880118186345</v>
      </c>
      <c r="O24" s="6">
        <f t="shared" si="14"/>
        <v>31.71043961565506</v>
      </c>
      <c r="P24" s="6">
        <f t="shared" si="15"/>
        <v>41.52246947733429</v>
      </c>
      <c r="Q24" s="6">
        <f t="shared" si="16"/>
        <v>0.7636934896891119</v>
      </c>
      <c r="R24" s="6">
        <f t="shared" si="0"/>
        <v>1</v>
      </c>
    </row>
    <row r="25" spans="1:18" ht="12.75">
      <c r="A25" s="6">
        <f t="shared" si="17"/>
        <v>-0.29999999999999966</v>
      </c>
      <c r="B25" s="1" t="b">
        <f t="shared" si="1"/>
        <v>0</v>
      </c>
      <c r="C25" s="1" t="b">
        <f t="shared" si="2"/>
        <v>1</v>
      </c>
      <c r="D25" s="1" t="b">
        <f t="shared" si="3"/>
        <v>1</v>
      </c>
      <c r="E25" s="9">
        <f t="shared" si="4"/>
        <v>0.14137166941154036</v>
      </c>
      <c r="F25" s="6">
        <f t="shared" si="5"/>
        <v>-0.12847649950975937</v>
      </c>
      <c r="G25" s="6">
        <f t="shared" si="6"/>
        <v>-0.15712053551857463</v>
      </c>
      <c r="H25" s="6">
        <f t="shared" si="7"/>
        <v>0.15712053551857463</v>
      </c>
      <c r="I25" s="6">
        <f t="shared" si="8"/>
        <v>0.12847649950975937</v>
      </c>
      <c r="J25" s="10">
        <f t="shared" si="9"/>
        <v>539.9178853964754</v>
      </c>
      <c r="K25" s="10">
        <f t="shared" si="10"/>
        <v>546.142221501818</v>
      </c>
      <c r="L25" s="10">
        <f t="shared" si="11"/>
        <v>477.857778498182</v>
      </c>
      <c r="M25" s="10">
        <f t="shared" si="12"/>
        <v>484.08211460352453</v>
      </c>
      <c r="N25" s="10">
        <f t="shared" si="13"/>
        <v>27.917885396475455</v>
      </c>
      <c r="O25" s="6">
        <f t="shared" si="14"/>
        <v>44.73561959795751</v>
      </c>
      <c r="P25" s="6">
        <f t="shared" si="15"/>
        <v>54.634850900125606</v>
      </c>
      <c r="Q25" s="6">
        <f t="shared" si="16"/>
        <v>0.8188110493746156</v>
      </c>
      <c r="R25" s="6">
        <f t="shared" si="0"/>
        <v>1</v>
      </c>
    </row>
    <row r="26" spans="1:18" ht="12.75">
      <c r="A26" s="6">
        <f t="shared" si="17"/>
        <v>-0.24999999999999967</v>
      </c>
      <c r="B26" s="1" t="b">
        <f t="shared" si="1"/>
        <v>0</v>
      </c>
      <c r="C26" s="1" t="b">
        <f t="shared" si="2"/>
        <v>1</v>
      </c>
      <c r="D26" s="1" t="b">
        <f t="shared" si="3"/>
        <v>1</v>
      </c>
      <c r="E26" s="9">
        <f t="shared" si="4"/>
        <v>0.09817477042468077</v>
      </c>
      <c r="F26" s="6">
        <f t="shared" si="5"/>
        <v>-0.09175945271204208</v>
      </c>
      <c r="G26" s="6">
        <f t="shared" si="6"/>
        <v>-0.10555098437802327</v>
      </c>
      <c r="H26" s="6">
        <f t="shared" si="7"/>
        <v>0.10555098437802327</v>
      </c>
      <c r="I26" s="6">
        <f t="shared" si="8"/>
        <v>0.09175945271204208</v>
      </c>
      <c r="J26" s="10">
        <f t="shared" si="9"/>
        <v>531.9392876878896</v>
      </c>
      <c r="K26" s="10">
        <f t="shared" si="10"/>
        <v>534.9361812984871</v>
      </c>
      <c r="L26" s="10">
        <f t="shared" si="11"/>
        <v>489.06381870151296</v>
      </c>
      <c r="M26" s="10">
        <f t="shared" si="12"/>
        <v>492.0607123121104</v>
      </c>
      <c r="N26" s="10">
        <f t="shared" si="13"/>
        <v>19.939287687889607</v>
      </c>
      <c r="O26" s="6">
        <f t="shared" si="14"/>
        <v>66.4419645249782</v>
      </c>
      <c r="P26" s="6">
        <f t="shared" si="15"/>
        <v>76.3935763281423</v>
      </c>
      <c r="Q26" s="6">
        <f t="shared" si="16"/>
        <v>0.8697323481699852</v>
      </c>
      <c r="R26" s="6">
        <f t="shared" si="0"/>
        <v>1</v>
      </c>
    </row>
    <row r="27" spans="1:18" ht="12.75">
      <c r="A27" s="6">
        <f t="shared" si="17"/>
        <v>-0.19999999999999968</v>
      </c>
      <c r="B27" s="1" t="b">
        <f t="shared" si="1"/>
        <v>0</v>
      </c>
      <c r="C27" s="1" t="b">
        <f t="shared" si="2"/>
        <v>1</v>
      </c>
      <c r="D27" s="1" t="b">
        <f t="shared" si="3"/>
        <v>1</v>
      </c>
      <c r="E27" s="9">
        <f t="shared" si="4"/>
        <v>0.06283185307179566</v>
      </c>
      <c r="F27" s="6">
        <f t="shared" si="5"/>
        <v>-0.060136338079736215</v>
      </c>
      <c r="G27" s="6">
        <f t="shared" si="6"/>
        <v>-0.06577998699989956</v>
      </c>
      <c r="H27" s="6">
        <f t="shared" si="7"/>
        <v>0.06577998699989956</v>
      </c>
      <c r="I27" s="6">
        <f t="shared" si="8"/>
        <v>0.060136338079736215</v>
      </c>
      <c r="J27" s="10">
        <f t="shared" si="9"/>
        <v>525.0675991413219</v>
      </c>
      <c r="K27" s="10">
        <f t="shared" si="10"/>
        <v>526.2939615062079</v>
      </c>
      <c r="L27" s="10">
        <f t="shared" si="11"/>
        <v>497.70603849379205</v>
      </c>
      <c r="M27" s="10">
        <f t="shared" si="12"/>
        <v>498.9324008586781</v>
      </c>
      <c r="N27" s="10">
        <f t="shared" si="13"/>
        <v>13.067599141321928</v>
      </c>
      <c r="O27" s="6">
        <f t="shared" si="14"/>
        <v>106.49212691470724</v>
      </c>
      <c r="P27" s="6">
        <f t="shared" si="15"/>
        <v>116.47235454372537</v>
      </c>
      <c r="Q27" s="6">
        <f t="shared" si="16"/>
        <v>0.9143124763973806</v>
      </c>
      <c r="R27" s="6">
        <f t="shared" si="0"/>
        <v>1</v>
      </c>
    </row>
    <row r="28" spans="1:18" ht="12.75">
      <c r="A28" s="6">
        <f t="shared" si="17"/>
        <v>-0.1499999999999997</v>
      </c>
      <c r="B28" s="1" t="b">
        <f t="shared" si="1"/>
        <v>0</v>
      </c>
      <c r="C28" s="1" t="b">
        <f t="shared" si="2"/>
        <v>1</v>
      </c>
      <c r="D28" s="1" t="b">
        <f t="shared" si="3"/>
        <v>1</v>
      </c>
      <c r="E28" s="9">
        <f t="shared" si="4"/>
        <v>0.03534291735288502</v>
      </c>
      <c r="F28" s="6">
        <f t="shared" si="5"/>
        <v>-0.034473001837547625</v>
      </c>
      <c r="G28" s="6">
        <f t="shared" si="6"/>
        <v>-0.036257853814133614</v>
      </c>
      <c r="H28" s="6">
        <f t="shared" si="7"/>
        <v>0.036257853814133614</v>
      </c>
      <c r="I28" s="6">
        <f t="shared" si="8"/>
        <v>0.034473001837547625</v>
      </c>
      <c r="J28" s="10">
        <f t="shared" si="9"/>
        <v>519.4909677508767</v>
      </c>
      <c r="K28" s="10">
        <f t="shared" si="10"/>
        <v>519.8788152803638</v>
      </c>
      <c r="L28" s="10">
        <f t="shared" si="11"/>
        <v>504.12118471963623</v>
      </c>
      <c r="M28" s="10">
        <f t="shared" si="12"/>
        <v>504.5090322491232</v>
      </c>
      <c r="N28" s="10">
        <f t="shared" si="13"/>
        <v>7.490967750876769</v>
      </c>
      <c r="O28" s="6">
        <f t="shared" si="14"/>
        <v>193.1039274538851</v>
      </c>
      <c r="P28" s="6">
        <f t="shared" si="15"/>
        <v>203.09767851784855</v>
      </c>
      <c r="Q28" s="6">
        <f t="shared" si="16"/>
        <v>0.9507933761877776</v>
      </c>
      <c r="R28" s="6">
        <f t="shared" si="0"/>
        <v>1</v>
      </c>
    </row>
    <row r="29" spans="1:18" ht="12.75">
      <c r="A29" s="6">
        <f t="shared" si="17"/>
        <v>-0.09999999999999969</v>
      </c>
      <c r="B29" s="1" t="b">
        <f t="shared" si="1"/>
        <v>0</v>
      </c>
      <c r="C29" s="1" t="b">
        <f t="shared" si="2"/>
        <v>1</v>
      </c>
      <c r="D29" s="1" t="b">
        <f t="shared" si="3"/>
        <v>1</v>
      </c>
      <c r="E29" s="9">
        <f t="shared" si="4"/>
        <v>0.015707963267948866</v>
      </c>
      <c r="F29" s="6">
        <f t="shared" si="5"/>
        <v>-0.01553368985046929</v>
      </c>
      <c r="G29" s="6">
        <f t="shared" si="6"/>
        <v>-0.015886191089450986</v>
      </c>
      <c r="H29" s="6">
        <f t="shared" si="7"/>
        <v>0.015886191089450986</v>
      </c>
      <c r="I29" s="6">
        <f t="shared" si="8"/>
        <v>0.01553368985046929</v>
      </c>
      <c r="J29" s="10">
        <f t="shared" si="9"/>
        <v>515.3754637983178</v>
      </c>
      <c r="K29" s="10">
        <f t="shared" si="10"/>
        <v>515.4520621585593</v>
      </c>
      <c r="L29" s="10">
        <f t="shared" si="11"/>
        <v>508.5479378414407</v>
      </c>
      <c r="M29" s="10">
        <f t="shared" si="12"/>
        <v>508.62453620168213</v>
      </c>
      <c r="N29" s="10">
        <f t="shared" si="13"/>
        <v>3.3754637983178646</v>
      </c>
      <c r="O29" s="6">
        <f t="shared" si="14"/>
        <v>440.65279097830086</v>
      </c>
      <c r="P29" s="6">
        <f t="shared" si="15"/>
        <v>450.65155714783486</v>
      </c>
      <c r="Q29" s="6">
        <f t="shared" si="16"/>
        <v>0.9778126448007503</v>
      </c>
      <c r="R29" s="6">
        <f t="shared" si="0"/>
        <v>1</v>
      </c>
    </row>
    <row r="30" spans="1:18" ht="12.75">
      <c r="A30" s="6">
        <f t="shared" si="17"/>
        <v>-0.049999999999999684</v>
      </c>
      <c r="B30" s="1" t="b">
        <f t="shared" si="1"/>
        <v>0</v>
      </c>
      <c r="C30" s="1" t="b">
        <f t="shared" si="2"/>
        <v>0</v>
      </c>
      <c r="D30" s="1" t="b">
        <f t="shared" si="3"/>
        <v>1</v>
      </c>
      <c r="E30" s="9">
        <f t="shared" si="4"/>
        <v>0.0039269908169871914</v>
      </c>
      <c r="F30" s="6">
        <f t="shared" si="5"/>
        <v>0</v>
      </c>
      <c r="G30" s="6">
        <f t="shared" si="6"/>
        <v>0</v>
      </c>
      <c r="H30" s="6">
        <f t="shared" si="7"/>
        <v>0</v>
      </c>
      <c r="I30" s="6">
        <f t="shared" si="8"/>
        <v>0</v>
      </c>
      <c r="J30" s="10">
        <f t="shared" si="9"/>
        <v>512</v>
      </c>
      <c r="K30" s="10">
        <f t="shared" si="10"/>
        <v>512</v>
      </c>
      <c r="L30" s="10">
        <f t="shared" si="11"/>
        <v>512</v>
      </c>
      <c r="M30" s="10">
        <f t="shared" si="12"/>
        <v>512</v>
      </c>
      <c r="N30" s="10">
        <f t="shared" si="13"/>
        <v>0</v>
      </c>
      <c r="O30" s="6"/>
      <c r="P30" s="6"/>
      <c r="Q30" s="6">
        <v>1</v>
      </c>
      <c r="R30" s="6">
        <v>1</v>
      </c>
    </row>
    <row r="31" spans="1:18" ht="12.75">
      <c r="A31" s="6">
        <f t="shared" si="17"/>
        <v>3.191891195797325E-16</v>
      </c>
      <c r="B31" s="1" t="b">
        <f t="shared" si="1"/>
        <v>0</v>
      </c>
      <c r="C31" s="1" t="b">
        <f t="shared" si="2"/>
        <v>0</v>
      </c>
      <c r="D31" s="1" t="b">
        <f t="shared" si="3"/>
        <v>1</v>
      </c>
      <c r="E31" s="9">
        <f t="shared" si="4"/>
        <v>-1.60035390794081E-31</v>
      </c>
      <c r="F31" s="6">
        <f t="shared" si="5"/>
        <v>0</v>
      </c>
      <c r="G31" s="6">
        <f t="shared" si="6"/>
        <v>0</v>
      </c>
      <c r="H31" s="6">
        <f t="shared" si="7"/>
        <v>0</v>
      </c>
      <c r="I31" s="6">
        <f t="shared" si="8"/>
        <v>0</v>
      </c>
      <c r="J31" s="10">
        <f t="shared" si="9"/>
        <v>512</v>
      </c>
      <c r="K31" s="10">
        <f t="shared" si="10"/>
        <v>512</v>
      </c>
      <c r="L31" s="10">
        <f t="shared" si="11"/>
        <v>512</v>
      </c>
      <c r="M31" s="10">
        <f t="shared" si="12"/>
        <v>512</v>
      </c>
      <c r="N31" s="10">
        <f t="shared" si="13"/>
        <v>0</v>
      </c>
      <c r="O31" s="6"/>
      <c r="P31" s="6"/>
      <c r="Q31" s="6">
        <v>1</v>
      </c>
      <c r="R31" s="6">
        <v>1</v>
      </c>
    </row>
    <row r="32" spans="1:18" ht="12.75">
      <c r="A32" s="6">
        <f t="shared" si="17"/>
        <v>0.05000000000000032</v>
      </c>
      <c r="B32" s="1" t="b">
        <f t="shared" si="1"/>
        <v>1</v>
      </c>
      <c r="C32" s="1" t="b">
        <f t="shared" si="2"/>
        <v>0</v>
      </c>
      <c r="D32" s="1" t="b">
        <f t="shared" si="3"/>
        <v>1</v>
      </c>
      <c r="E32" s="9">
        <f t="shared" si="4"/>
        <v>-0.003926990816987292</v>
      </c>
      <c r="F32" s="6">
        <f t="shared" si="5"/>
        <v>0.003938036927797487</v>
      </c>
      <c r="G32" s="6">
        <f t="shared" si="6"/>
        <v>0.003916006500745166</v>
      </c>
      <c r="H32" s="6">
        <f t="shared" si="7"/>
        <v>-0.003916006500745166</v>
      </c>
      <c r="I32" s="6">
        <f t="shared" si="8"/>
        <v>-0.003938036927797487</v>
      </c>
      <c r="J32" s="10">
        <f t="shared" si="9"/>
        <v>511.1442663517698</v>
      </c>
      <c r="K32" s="10">
        <f t="shared" si="10"/>
        <v>511.1490535536318</v>
      </c>
      <c r="L32" s="10">
        <f t="shared" si="11"/>
        <v>512.8509464463682</v>
      </c>
      <c r="M32" s="10">
        <f t="shared" si="12"/>
        <v>512.8557336482303</v>
      </c>
      <c r="N32" s="10">
        <f t="shared" si="13"/>
        <v>-0.8557336482302518</v>
      </c>
      <c r="O32" s="6"/>
      <c r="P32" s="6"/>
      <c r="Q32" s="6">
        <v>1</v>
      </c>
      <c r="R32" s="6">
        <v>1</v>
      </c>
    </row>
    <row r="33" spans="1:18" ht="12.75">
      <c r="A33" s="6">
        <f t="shared" si="17"/>
        <v>0.10000000000000032</v>
      </c>
      <c r="B33" s="1" t="b">
        <f t="shared" si="1"/>
        <v>1</v>
      </c>
      <c r="C33" s="1" t="b">
        <f t="shared" si="2"/>
        <v>0</v>
      </c>
      <c r="D33" s="1" t="b">
        <f t="shared" si="3"/>
        <v>1</v>
      </c>
      <c r="E33" s="9">
        <f t="shared" si="4"/>
        <v>-0.015707963267949068</v>
      </c>
      <c r="F33" s="6">
        <f t="shared" si="5"/>
        <v>0.01588619108945119</v>
      </c>
      <c r="G33" s="6">
        <f t="shared" si="6"/>
        <v>0.01553368985046949</v>
      </c>
      <c r="H33" s="6">
        <f t="shared" si="7"/>
        <v>-0.01553368985046949</v>
      </c>
      <c r="I33" s="6">
        <f t="shared" si="8"/>
        <v>-0.01588619108945119</v>
      </c>
      <c r="J33" s="10">
        <f t="shared" si="9"/>
        <v>508.54793784144067</v>
      </c>
      <c r="K33" s="10">
        <f t="shared" si="10"/>
        <v>508.6245362016821</v>
      </c>
      <c r="L33" s="10">
        <f t="shared" si="11"/>
        <v>515.3754637983179</v>
      </c>
      <c r="M33" s="10">
        <f t="shared" si="12"/>
        <v>515.4520621585593</v>
      </c>
      <c r="N33" s="10">
        <f t="shared" si="13"/>
        <v>-3.45206215855934</v>
      </c>
      <c r="O33" s="6">
        <f t="shared" si="14"/>
        <v>450.65155714782907</v>
      </c>
      <c r="P33" s="6">
        <f t="shared" si="15"/>
        <v>440.6527909782952</v>
      </c>
      <c r="Q33" s="6">
        <f t="shared" si="16"/>
        <v>1</v>
      </c>
      <c r="R33" s="6">
        <f t="shared" si="0"/>
        <v>0.9778126448007503</v>
      </c>
    </row>
    <row r="34" spans="1:18" ht="12.75">
      <c r="A34" s="6">
        <f t="shared" si="17"/>
        <v>0.15000000000000033</v>
      </c>
      <c r="B34" s="1" t="b">
        <f t="shared" si="1"/>
        <v>1</v>
      </c>
      <c r="C34" s="1" t="b">
        <f t="shared" si="2"/>
        <v>0</v>
      </c>
      <c r="D34" s="1" t="b">
        <f t="shared" si="3"/>
        <v>1</v>
      </c>
      <c r="E34" s="9">
        <f t="shared" si="4"/>
        <v>-0.03534291735288533</v>
      </c>
      <c r="F34" s="6">
        <f t="shared" si="5"/>
        <v>0.036257853814133933</v>
      </c>
      <c r="G34" s="6">
        <f t="shared" si="6"/>
        <v>0.034473001837547916</v>
      </c>
      <c r="H34" s="6">
        <f t="shared" si="7"/>
        <v>-0.034473001837547916</v>
      </c>
      <c r="I34" s="6">
        <f t="shared" si="8"/>
        <v>-0.036257853814133933</v>
      </c>
      <c r="J34" s="10">
        <f t="shared" si="9"/>
        <v>504.1211847196361</v>
      </c>
      <c r="K34" s="10">
        <f t="shared" si="10"/>
        <v>504.50903224912315</v>
      </c>
      <c r="L34" s="10">
        <f t="shared" si="11"/>
        <v>519.4909677508768</v>
      </c>
      <c r="M34" s="10">
        <f t="shared" si="12"/>
        <v>519.8788152803638</v>
      </c>
      <c r="N34" s="10">
        <f t="shared" si="13"/>
        <v>-7.878815280363857</v>
      </c>
      <c r="O34" s="6">
        <f t="shared" si="14"/>
        <v>203.09767851784682</v>
      </c>
      <c r="P34" s="6">
        <f t="shared" si="15"/>
        <v>193.1039274538834</v>
      </c>
      <c r="Q34" s="6">
        <f t="shared" si="16"/>
        <v>1</v>
      </c>
      <c r="R34" s="6">
        <f t="shared" si="0"/>
        <v>0.9507933761877773</v>
      </c>
    </row>
    <row r="35" spans="1:18" ht="12.75">
      <c r="A35" s="6">
        <f t="shared" si="17"/>
        <v>0.20000000000000034</v>
      </c>
      <c r="B35" s="1" t="b">
        <f t="shared" si="1"/>
        <v>1</v>
      </c>
      <c r="C35" s="1" t="b">
        <f t="shared" si="2"/>
        <v>0</v>
      </c>
      <c r="D35" s="1" t="b">
        <f t="shared" si="3"/>
        <v>1</v>
      </c>
      <c r="E35" s="9">
        <f t="shared" si="4"/>
        <v>-0.06283185307179608</v>
      </c>
      <c r="F35" s="6">
        <f t="shared" si="5"/>
        <v>0.06577998699990002</v>
      </c>
      <c r="G35" s="6">
        <f t="shared" si="6"/>
        <v>0.0601363380797366</v>
      </c>
      <c r="H35" s="6">
        <f t="shared" si="7"/>
        <v>-0.0601363380797366</v>
      </c>
      <c r="I35" s="6">
        <f t="shared" si="8"/>
        <v>-0.06577998699990002</v>
      </c>
      <c r="J35" s="10">
        <f t="shared" si="9"/>
        <v>497.706038493792</v>
      </c>
      <c r="K35" s="10">
        <f t="shared" si="10"/>
        <v>498.93240085867797</v>
      </c>
      <c r="L35" s="10">
        <f t="shared" si="11"/>
        <v>525.067599141322</v>
      </c>
      <c r="M35" s="10">
        <f t="shared" si="12"/>
        <v>526.293961506208</v>
      </c>
      <c r="N35" s="10">
        <f t="shared" si="13"/>
        <v>-14.293961506208023</v>
      </c>
      <c r="O35" s="6">
        <f t="shared" si="14"/>
        <v>116.47235454372463</v>
      </c>
      <c r="P35" s="6">
        <f t="shared" si="15"/>
        <v>106.49212691470652</v>
      </c>
      <c r="Q35" s="6">
        <f t="shared" si="16"/>
        <v>1</v>
      </c>
      <c r="R35" s="6">
        <f t="shared" si="0"/>
        <v>0.9143124763973801</v>
      </c>
    </row>
    <row r="36" spans="1:18" ht="12.75">
      <c r="A36" s="6">
        <f t="shared" si="17"/>
        <v>0.25000000000000033</v>
      </c>
      <c r="B36" s="1" t="b">
        <f t="shared" si="1"/>
        <v>1</v>
      </c>
      <c r="C36" s="1" t="b">
        <f t="shared" si="2"/>
        <v>0</v>
      </c>
      <c r="D36" s="1" t="b">
        <f t="shared" si="3"/>
        <v>1</v>
      </c>
      <c r="E36" s="9">
        <f t="shared" si="4"/>
        <v>-0.0981747704246813</v>
      </c>
      <c r="F36" s="6">
        <f t="shared" si="5"/>
        <v>0.10555098437802388</v>
      </c>
      <c r="G36" s="6">
        <f t="shared" si="6"/>
        <v>0.09175945271204254</v>
      </c>
      <c r="H36" s="6">
        <f t="shared" si="7"/>
        <v>-0.09175945271204254</v>
      </c>
      <c r="I36" s="6">
        <f t="shared" si="8"/>
        <v>-0.10555098437802388</v>
      </c>
      <c r="J36" s="10">
        <f t="shared" si="9"/>
        <v>489.0638187015128</v>
      </c>
      <c r="K36" s="10">
        <f t="shared" si="10"/>
        <v>492.0607123121103</v>
      </c>
      <c r="L36" s="10">
        <f t="shared" si="11"/>
        <v>531.9392876878898</v>
      </c>
      <c r="M36" s="10">
        <f t="shared" si="12"/>
        <v>534.9361812984872</v>
      </c>
      <c r="N36" s="10">
        <f t="shared" si="13"/>
        <v>-22.936181298487192</v>
      </c>
      <c r="O36" s="6">
        <f t="shared" si="14"/>
        <v>76.39357632814193</v>
      </c>
      <c r="P36" s="6">
        <f t="shared" si="15"/>
        <v>66.44196452497782</v>
      </c>
      <c r="Q36" s="6">
        <f t="shared" si="16"/>
        <v>1</v>
      </c>
      <c r="R36" s="6">
        <f t="shared" si="0"/>
        <v>0.8697323481699845</v>
      </c>
    </row>
    <row r="37" spans="1:18" ht="12.75">
      <c r="A37" s="6">
        <f t="shared" si="17"/>
        <v>0.3000000000000003</v>
      </c>
      <c r="B37" s="1" t="b">
        <f t="shared" si="1"/>
        <v>1</v>
      </c>
      <c r="C37" s="1" t="b">
        <f t="shared" si="2"/>
        <v>0</v>
      </c>
      <c r="D37" s="1" t="b">
        <f t="shared" si="3"/>
        <v>1</v>
      </c>
      <c r="E37" s="9">
        <f t="shared" si="4"/>
        <v>-0.141371669411541</v>
      </c>
      <c r="F37" s="6">
        <f t="shared" si="5"/>
        <v>0.15712053551857544</v>
      </c>
      <c r="G37" s="6">
        <f t="shared" si="6"/>
        <v>0.1284764995097599</v>
      </c>
      <c r="H37" s="6">
        <f t="shared" si="7"/>
        <v>-0.1284764995097599</v>
      </c>
      <c r="I37" s="6">
        <f t="shared" si="8"/>
        <v>-0.15712053551857544</v>
      </c>
      <c r="J37" s="10">
        <f t="shared" si="9"/>
        <v>477.8577784981818</v>
      </c>
      <c r="K37" s="10">
        <f t="shared" si="10"/>
        <v>484.0821146035244</v>
      </c>
      <c r="L37" s="10">
        <f t="shared" si="11"/>
        <v>539.9178853964755</v>
      </c>
      <c r="M37" s="10">
        <f t="shared" si="12"/>
        <v>546.1422215018182</v>
      </c>
      <c r="N37" s="10">
        <f t="shared" si="13"/>
        <v>-34.14222150181819</v>
      </c>
      <c r="O37" s="6">
        <f t="shared" si="14"/>
        <v>54.63485090012538</v>
      </c>
      <c r="P37" s="6">
        <f t="shared" si="15"/>
        <v>44.73561959795728</v>
      </c>
      <c r="Q37" s="6">
        <f t="shared" si="16"/>
        <v>1</v>
      </c>
      <c r="R37" s="6">
        <f t="shared" si="0"/>
        <v>0.8188110493746148</v>
      </c>
    </row>
    <row r="38" spans="1:18" ht="12.75">
      <c r="A38" s="6">
        <f t="shared" si="17"/>
        <v>0.3500000000000003</v>
      </c>
      <c r="B38" s="1" t="b">
        <f t="shared" si="1"/>
        <v>1</v>
      </c>
      <c r="C38" s="1" t="b">
        <f t="shared" si="2"/>
        <v>0</v>
      </c>
      <c r="D38" s="1" t="b">
        <f t="shared" si="3"/>
        <v>1</v>
      </c>
      <c r="E38" s="9">
        <f t="shared" si="4"/>
        <v>-0.19242255003237518</v>
      </c>
      <c r="F38" s="6">
        <f t="shared" si="5"/>
        <v>0.22258080190179888</v>
      </c>
      <c r="G38" s="6">
        <f t="shared" si="6"/>
        <v>0.16939234477465137</v>
      </c>
      <c r="H38" s="6">
        <f t="shared" si="7"/>
        <v>-0.16939234477465137</v>
      </c>
      <c r="I38" s="6">
        <f t="shared" si="8"/>
        <v>-0.22258080190179888</v>
      </c>
      <c r="J38" s="10">
        <f t="shared" si="9"/>
        <v>463.6332921377734</v>
      </c>
      <c r="K38" s="10">
        <f t="shared" si="10"/>
        <v>475.1911198818135</v>
      </c>
      <c r="L38" s="10">
        <f t="shared" si="11"/>
        <v>548.8088801181865</v>
      </c>
      <c r="M38" s="10">
        <f t="shared" si="12"/>
        <v>560.3667078622266</v>
      </c>
      <c r="N38" s="10">
        <f t="shared" si="13"/>
        <v>-48.366707862226576</v>
      </c>
      <c r="O38" s="6">
        <f t="shared" si="14"/>
        <v>41.522469477334155</v>
      </c>
      <c r="P38" s="6">
        <f t="shared" si="15"/>
        <v>31.710439615654924</v>
      </c>
      <c r="Q38" s="6">
        <f t="shared" si="16"/>
        <v>1</v>
      </c>
      <c r="R38" s="6">
        <f t="shared" si="0"/>
        <v>0.7636934896891111</v>
      </c>
    </row>
    <row r="39" spans="1:18" ht="12.75">
      <c r="A39" s="6">
        <f t="shared" si="17"/>
        <v>0.4000000000000003</v>
      </c>
      <c r="B39" s="1" t="b">
        <f t="shared" si="1"/>
        <v>1</v>
      </c>
      <c r="C39" s="1" t="b">
        <f t="shared" si="2"/>
        <v>0</v>
      </c>
      <c r="D39" s="1" t="b">
        <f t="shared" si="3"/>
        <v>1</v>
      </c>
      <c r="E39" s="9">
        <f t="shared" si="4"/>
        <v>-0.25132741228718386</v>
      </c>
      <c r="F39" s="6">
        <f t="shared" si="5"/>
        <v>0.3046332829932207</v>
      </c>
      <c r="G39" s="6">
        <f t="shared" si="6"/>
        <v>0.2136540193320746</v>
      </c>
      <c r="H39" s="6">
        <f t="shared" si="7"/>
        <v>-0.2136540193320746</v>
      </c>
      <c r="I39" s="6">
        <f t="shared" si="8"/>
        <v>-0.3046332829932207</v>
      </c>
      <c r="J39" s="10">
        <f t="shared" si="9"/>
        <v>445.80332500489106</v>
      </c>
      <c r="K39" s="10">
        <f t="shared" si="10"/>
        <v>465.5730779639111</v>
      </c>
      <c r="L39" s="10">
        <f t="shared" si="11"/>
        <v>558.4269220360889</v>
      </c>
      <c r="M39" s="10">
        <f t="shared" si="12"/>
        <v>578.1966749951089</v>
      </c>
      <c r="N39" s="10">
        <f t="shared" si="13"/>
        <v>-66.19667499510892</v>
      </c>
      <c r="O39" s="6">
        <f t="shared" si="14"/>
        <v>33.01384668953953</v>
      </c>
      <c r="P39" s="6">
        <f t="shared" si="15"/>
        <v>23.337739255340054</v>
      </c>
      <c r="Q39" s="6">
        <f t="shared" si="16"/>
        <v>1</v>
      </c>
      <c r="R39" s="6">
        <f t="shared" si="0"/>
        <v>0.70690760379446</v>
      </c>
    </row>
    <row r="40" spans="1:18" ht="12.75">
      <c r="A40" s="6">
        <f t="shared" si="17"/>
        <v>0.4500000000000003</v>
      </c>
      <c r="B40" s="1" t="b">
        <f t="shared" si="1"/>
        <v>1</v>
      </c>
      <c r="C40" s="1" t="b">
        <f t="shared" si="2"/>
        <v>0</v>
      </c>
      <c r="D40" s="1" t="b">
        <f t="shared" si="3"/>
        <v>1</v>
      </c>
      <c r="E40" s="9">
        <f t="shared" si="4"/>
        <v>-0.318086256175967</v>
      </c>
      <c r="F40" s="6">
        <f t="shared" si="5"/>
        <v>0.4065380407178166</v>
      </c>
      <c r="G40" s="6">
        <f t="shared" si="6"/>
        <v>0.26051371393367384</v>
      </c>
      <c r="H40" s="6">
        <f t="shared" si="7"/>
        <v>-0.26051371393367384</v>
      </c>
      <c r="I40" s="6">
        <f t="shared" si="8"/>
        <v>-0.4065380407178166</v>
      </c>
      <c r="J40" s="10">
        <f t="shared" si="9"/>
        <v>423.6594671136294</v>
      </c>
      <c r="K40" s="10">
        <f t="shared" si="10"/>
        <v>455.3904874621991</v>
      </c>
      <c r="L40" s="10">
        <f t="shared" si="11"/>
        <v>568.6095125378009</v>
      </c>
      <c r="M40" s="10">
        <f t="shared" si="12"/>
        <v>600.3405328863706</v>
      </c>
      <c r="N40" s="10">
        <f t="shared" si="13"/>
        <v>-88.34053288637062</v>
      </c>
      <c r="O40" s="6">
        <f t="shared" si="14"/>
        <v>27.17634309538162</v>
      </c>
      <c r="P40" s="6">
        <f t="shared" si="15"/>
        <v>17.702162650141137</v>
      </c>
      <c r="Q40" s="6">
        <f t="shared" si="16"/>
        <v>1</v>
      </c>
      <c r="R40" s="6">
        <f t="shared" si="0"/>
        <v>0.6513813351565121</v>
      </c>
    </row>
    <row r="41" spans="1:18" ht="12.75">
      <c r="A41" s="6">
        <f t="shared" si="17"/>
        <v>0.5000000000000003</v>
      </c>
      <c r="B41" s="1" t="b">
        <f t="shared" si="1"/>
        <v>1</v>
      </c>
      <c r="C41" s="1" t="b">
        <f t="shared" si="2"/>
        <v>0</v>
      </c>
      <c r="D41" s="1" t="b">
        <f t="shared" si="3"/>
        <v>1</v>
      </c>
      <c r="E41" s="9">
        <f t="shared" si="4"/>
        <v>-0.39269908169872464</v>
      </c>
      <c r="F41" s="6">
        <f t="shared" si="5"/>
        <v>0.5317426158931906</v>
      </c>
      <c r="G41" s="6">
        <f t="shared" si="6"/>
        <v>0.3093782327180861</v>
      </c>
      <c r="H41" s="6">
        <f t="shared" si="7"/>
        <v>-0.3093782327180861</v>
      </c>
      <c r="I41" s="6">
        <f t="shared" si="8"/>
        <v>-0.5317426158931906</v>
      </c>
      <c r="J41" s="10">
        <f t="shared" si="9"/>
        <v>396.4525693992737</v>
      </c>
      <c r="K41" s="10">
        <f t="shared" si="10"/>
        <v>444.7722495698014</v>
      </c>
      <c r="L41" s="10">
        <f t="shared" si="11"/>
        <v>579.2277504301986</v>
      </c>
      <c r="M41" s="10">
        <f t="shared" si="12"/>
        <v>627.5474306007263</v>
      </c>
      <c r="N41" s="10">
        <f t="shared" si="13"/>
        <v>-115.54743060072627</v>
      </c>
      <c r="O41" s="6">
        <f t="shared" si="14"/>
        <v>22.99103909088667</v>
      </c>
      <c r="P41" s="6">
        <f t="shared" si="15"/>
        <v>13.805722717280904</v>
      </c>
      <c r="Q41" s="6">
        <f t="shared" si="16"/>
        <v>1</v>
      </c>
      <c r="R41" s="6">
        <f t="shared" si="0"/>
        <v>0.6004827647286852</v>
      </c>
    </row>
    <row r="42" spans="1:18" ht="12.75">
      <c r="A42" s="6">
        <f t="shared" si="17"/>
        <v>0.5500000000000004</v>
      </c>
      <c r="B42" s="1" t="b">
        <f t="shared" si="1"/>
        <v>1</v>
      </c>
      <c r="C42" s="1" t="b">
        <f t="shared" si="2"/>
        <v>0</v>
      </c>
      <c r="D42" s="1" t="b">
        <f t="shared" si="3"/>
        <v>1</v>
      </c>
      <c r="E42" s="9">
        <f t="shared" si="4"/>
        <v>-0.4751658888554569</v>
      </c>
      <c r="F42" s="6">
        <f t="shared" si="5"/>
        <v>0.6828545076406151</v>
      </c>
      <c r="G42" s="6">
        <f t="shared" si="6"/>
        <v>0.3598436155098362</v>
      </c>
      <c r="H42" s="6">
        <f t="shared" si="7"/>
        <v>-0.3598436155098362</v>
      </c>
      <c r="I42" s="6">
        <f t="shared" si="8"/>
        <v>-0.6828545076406151</v>
      </c>
      <c r="J42" s="10">
        <f t="shared" si="9"/>
        <v>363.61602347883684</v>
      </c>
      <c r="K42" s="10">
        <f t="shared" si="10"/>
        <v>433.8061446506498</v>
      </c>
      <c r="L42" s="10">
        <f t="shared" si="11"/>
        <v>590.1938553493502</v>
      </c>
      <c r="M42" s="10">
        <f t="shared" si="12"/>
        <v>660.3839765211632</v>
      </c>
      <c r="N42" s="10">
        <f t="shared" si="13"/>
        <v>-148.38397652116316</v>
      </c>
      <c r="O42" s="6">
        <f t="shared" si="14"/>
        <v>19.87914224312026</v>
      </c>
      <c r="P42" s="6">
        <f t="shared" si="15"/>
        <v>11.093325754156337</v>
      </c>
      <c r="Q42" s="6">
        <f t="shared" si="16"/>
        <v>1</v>
      </c>
      <c r="R42" s="6">
        <f t="shared" si="0"/>
        <v>0.5580384514827593</v>
      </c>
    </row>
    <row r="43" spans="1:18" ht="12.75">
      <c r="A43" s="6">
        <f t="shared" si="17"/>
        <v>0.6000000000000004</v>
      </c>
      <c r="B43" s="1" t="b">
        <f t="shared" si="1"/>
        <v>1</v>
      </c>
      <c r="C43" s="1" t="b">
        <f t="shared" si="2"/>
        <v>0</v>
      </c>
      <c r="D43" s="1" t="b">
        <f t="shared" si="3"/>
        <v>1</v>
      </c>
      <c r="E43" s="9">
        <f t="shared" si="4"/>
        <v>-0.5654866776461636</v>
      </c>
      <c r="F43" s="6">
        <f t="shared" si="5"/>
        <v>0.8596854197845142</v>
      </c>
      <c r="G43" s="6">
        <f t="shared" si="6"/>
        <v>0.4117176221022319</v>
      </c>
      <c r="H43" s="6">
        <f t="shared" si="7"/>
        <v>-0.4117176221022319</v>
      </c>
      <c r="I43" s="6">
        <f t="shared" si="8"/>
        <v>-0.8596854197845142</v>
      </c>
      <c r="J43" s="10">
        <f t="shared" si="9"/>
        <v>325.19074602634373</v>
      </c>
      <c r="K43" s="10">
        <f t="shared" si="10"/>
        <v>422.5339464149522</v>
      </c>
      <c r="L43" s="10">
        <f t="shared" si="11"/>
        <v>601.4660535850478</v>
      </c>
      <c r="M43" s="10">
        <f t="shared" si="12"/>
        <v>698.8092539736563</v>
      </c>
      <c r="N43" s="10">
        <f t="shared" si="13"/>
        <v>-186.80925397365627</v>
      </c>
      <c r="O43" s="6">
        <f t="shared" si="14"/>
        <v>17.49195342977446</v>
      </c>
      <c r="P43" s="6">
        <f t="shared" si="15"/>
        <v>9.239249666168114</v>
      </c>
      <c r="Q43" s="6">
        <f t="shared" si="16"/>
        <v>1</v>
      </c>
      <c r="R43" s="6">
        <f t="shared" si="0"/>
        <v>0.5281999922570824</v>
      </c>
    </row>
    <row r="44" spans="1:18" ht="12.75">
      <c r="A44" s="6">
        <f aca="true" t="shared" si="18" ref="A44:A50">A43+0.05</f>
        <v>0.6500000000000005</v>
      </c>
      <c r="B44" s="1" t="b">
        <f t="shared" si="1"/>
        <v>1</v>
      </c>
      <c r="C44" s="1" t="b">
        <f t="shared" si="2"/>
        <v>0</v>
      </c>
      <c r="D44" s="1" t="b">
        <f t="shared" si="3"/>
        <v>1</v>
      </c>
      <c r="E44" s="9">
        <f t="shared" si="4"/>
        <v>-0.6636614480708447</v>
      </c>
      <c r="F44" s="6">
        <f t="shared" si="5"/>
        <v>1.0568847771858894</v>
      </c>
      <c r="G44" s="6">
        <f t="shared" si="6"/>
        <v>0.46503608618073716</v>
      </c>
      <c r="H44" s="6">
        <f t="shared" si="7"/>
        <v>-0.46503608618073716</v>
      </c>
      <c r="I44" s="6">
        <f t="shared" si="8"/>
        <v>-1.0568847771858894</v>
      </c>
      <c r="J44" s="10">
        <f t="shared" si="9"/>
        <v>282.33941460621895</v>
      </c>
      <c r="K44" s="10">
        <f t="shared" si="10"/>
        <v>410.9478682190193</v>
      </c>
      <c r="L44" s="10">
        <f t="shared" si="11"/>
        <v>613.0521317809807</v>
      </c>
      <c r="M44" s="10">
        <f t="shared" si="12"/>
        <v>741.660585393781</v>
      </c>
      <c r="N44" s="10">
        <f t="shared" si="13"/>
        <v>-229.66058539378102</v>
      </c>
      <c r="O44" s="6">
        <f t="shared" si="14"/>
        <v>15.609145019301028</v>
      </c>
      <c r="P44" s="6">
        <f t="shared" si="15"/>
        <v>8.038323913510437</v>
      </c>
      <c r="Q44" s="6">
        <f t="shared" si="16"/>
        <v>1</v>
      </c>
      <c r="R44" s="6">
        <f t="shared" si="0"/>
        <v>0.5149752855502903</v>
      </c>
    </row>
    <row r="45" spans="1:18" ht="12.75">
      <c r="A45" s="6">
        <f t="shared" si="18"/>
        <v>0.7000000000000005</v>
      </c>
      <c r="B45" s="1" t="b">
        <f t="shared" si="1"/>
        <v>1</v>
      </c>
      <c r="C45" s="1" t="b">
        <f t="shared" si="2"/>
        <v>0</v>
      </c>
      <c r="D45" s="1" t="b">
        <f t="shared" si="3"/>
        <v>1</v>
      </c>
      <c r="E45" s="9">
        <f t="shared" si="4"/>
        <v>-0.7696902001295004</v>
      </c>
      <c r="F45" s="6">
        <f t="shared" si="5"/>
        <v>1.2632408669318742</v>
      </c>
      <c r="G45" s="6">
        <f t="shared" si="6"/>
        <v>0.5200816335716225</v>
      </c>
      <c r="H45" s="6">
        <f t="shared" si="7"/>
        <v>-0.5200816335716225</v>
      </c>
      <c r="I45" s="6">
        <f t="shared" si="8"/>
        <v>-1.2632408669318742</v>
      </c>
      <c r="J45" s="10">
        <f t="shared" si="9"/>
        <v>237.49832937758862</v>
      </c>
      <c r="K45" s="10">
        <f t="shared" si="10"/>
        <v>398.98649559827584</v>
      </c>
      <c r="L45" s="10">
        <f t="shared" si="11"/>
        <v>625.0135044017242</v>
      </c>
      <c r="M45" s="10">
        <f t="shared" si="12"/>
        <v>786.5016706224114</v>
      </c>
      <c r="N45" s="10">
        <f t="shared" si="13"/>
        <v>-274.5016706224114</v>
      </c>
      <c r="O45" s="6">
        <f t="shared" si="14"/>
        <v>14.085896377372094</v>
      </c>
      <c r="P45" s="6">
        <f t="shared" si="15"/>
        <v>7.3446364004486435</v>
      </c>
      <c r="Q45" s="6">
        <f t="shared" si="16"/>
        <v>1</v>
      </c>
      <c r="R45" s="6">
        <f t="shared" si="0"/>
        <v>0.5214177503284232</v>
      </c>
    </row>
    <row r="46" spans="1:18" ht="12.75">
      <c r="A46" s="6">
        <f t="shared" si="18"/>
        <v>0.7500000000000006</v>
      </c>
      <c r="B46" s="1" t="b">
        <f t="shared" si="1"/>
        <v>1</v>
      </c>
      <c r="C46" s="1" t="b">
        <f t="shared" si="2"/>
        <v>0</v>
      </c>
      <c r="D46" s="1" t="b">
        <f t="shared" si="3"/>
        <v>1</v>
      </c>
      <c r="E46" s="9">
        <f t="shared" si="4"/>
        <v>-0.8835729338221308</v>
      </c>
      <c r="F46" s="6">
        <f t="shared" si="5"/>
        <v>1.4648019839979252</v>
      </c>
      <c r="G46" s="6">
        <f t="shared" si="6"/>
        <v>0.5774155445187846</v>
      </c>
      <c r="H46" s="6">
        <f t="shared" si="7"/>
        <v>-0.5774155445187846</v>
      </c>
      <c r="I46" s="6">
        <f t="shared" si="8"/>
        <v>-1.4648019839979252</v>
      </c>
      <c r="J46" s="10">
        <f t="shared" si="9"/>
        <v>193.69918954962236</v>
      </c>
      <c r="K46" s="10">
        <f t="shared" si="10"/>
        <v>386.52786260887837</v>
      </c>
      <c r="L46" s="10">
        <f t="shared" si="11"/>
        <v>637.4721373911217</v>
      </c>
      <c r="M46" s="10">
        <f t="shared" si="12"/>
        <v>830.3008104503776</v>
      </c>
      <c r="N46" s="10">
        <f t="shared" si="13"/>
        <v>-318.30081045037764</v>
      </c>
      <c r="O46" s="6">
        <f t="shared" si="14"/>
        <v>12.823793727524219</v>
      </c>
      <c r="P46" s="6">
        <f t="shared" si="15"/>
        <v>7.039506719229506</v>
      </c>
      <c r="Q46" s="6">
        <f t="shared" si="16"/>
        <v>1</v>
      </c>
      <c r="R46" s="6">
        <f t="shared" si="0"/>
        <v>0.5489410441872855</v>
      </c>
    </row>
    <row r="47" spans="1:18" ht="12.75">
      <c r="A47" s="6">
        <f t="shared" si="18"/>
        <v>0.8000000000000006</v>
      </c>
      <c r="B47" s="1" t="b">
        <f t="shared" si="1"/>
        <v>1</v>
      </c>
      <c r="C47" s="1" t="b">
        <f t="shared" si="2"/>
        <v>0</v>
      </c>
      <c r="D47" s="1" t="b">
        <f t="shared" si="3"/>
        <v>0</v>
      </c>
      <c r="E47" s="9">
        <f t="shared" si="4"/>
        <v>-1.0053096491487354</v>
      </c>
      <c r="F47" s="6">
        <f t="shared" si="5"/>
        <v>1.6502948418274241</v>
      </c>
      <c r="G47" s="6">
        <f t="shared" si="6"/>
        <v>0.6379369511577008</v>
      </c>
      <c r="H47" s="6">
        <f t="shared" si="7"/>
        <v>-0.6379369511577008</v>
      </c>
      <c r="I47" s="6">
        <f t="shared" si="8"/>
        <v>-1.6502948418274241</v>
      </c>
      <c r="J47" s="10">
        <f t="shared" si="9"/>
        <v>153.39167520646197</v>
      </c>
      <c r="K47" s="10">
        <f t="shared" si="10"/>
        <v>373.3765882433248</v>
      </c>
      <c r="L47" s="10">
        <f t="shared" si="11"/>
        <v>650.6234117566752</v>
      </c>
      <c r="M47" s="10">
        <f t="shared" si="12"/>
        <v>870.608324793538</v>
      </c>
      <c r="N47" s="10">
        <f t="shared" si="13"/>
        <v>-358.60832479353803</v>
      </c>
      <c r="O47" s="6">
        <f t="shared" si="14"/>
        <v>11.75405001759164</v>
      </c>
      <c r="P47" s="6">
        <f t="shared" si="15"/>
        <v>7.02217844830688</v>
      </c>
      <c r="Q47" s="6">
        <f t="shared" si="16"/>
        <v>1</v>
      </c>
      <c r="R47" s="6">
        <f t="shared" si="0"/>
        <v>0.5974262860713687</v>
      </c>
    </row>
    <row r="48" spans="1:18" ht="12.75">
      <c r="A48" s="6">
        <f t="shared" si="18"/>
        <v>0.8500000000000006</v>
      </c>
      <c r="B48" s="1" t="b">
        <f t="shared" si="1"/>
        <v>1</v>
      </c>
      <c r="C48" s="1" t="b">
        <f t="shared" si="2"/>
        <v>0</v>
      </c>
      <c r="D48" s="1" t="b">
        <f t="shared" si="3"/>
        <v>0</v>
      </c>
      <c r="E48" s="9">
        <f t="shared" si="4"/>
        <v>-1.1349003461093146</v>
      </c>
      <c r="F48" s="6">
        <f t="shared" si="5"/>
        <v>1.8143713528199663</v>
      </c>
      <c r="G48" s="6">
        <f t="shared" si="6"/>
        <v>0.7029902050059456</v>
      </c>
      <c r="H48" s="6">
        <f t="shared" si="7"/>
        <v>-0.7029902050059456</v>
      </c>
      <c r="I48" s="6">
        <f t="shared" si="8"/>
        <v>-1.8143713528199663</v>
      </c>
      <c r="J48" s="10">
        <f t="shared" si="9"/>
        <v>117.73792337151741</v>
      </c>
      <c r="K48" s="10">
        <f t="shared" si="10"/>
        <v>359.24054552319166</v>
      </c>
      <c r="L48" s="10">
        <f t="shared" si="11"/>
        <v>664.7594544768083</v>
      </c>
      <c r="M48" s="10">
        <f t="shared" si="12"/>
        <v>906.2620766284826</v>
      </c>
      <c r="N48" s="10">
        <f t="shared" si="13"/>
        <v>-394.2620766284826</v>
      </c>
      <c r="O48" s="6">
        <f t="shared" si="14"/>
        <v>10.827502075165905</v>
      </c>
      <c r="P48" s="6">
        <f t="shared" si="15"/>
        <v>7.212910873760364</v>
      </c>
      <c r="Q48" s="6">
        <f t="shared" si="16"/>
        <v>1</v>
      </c>
      <c r="R48" s="6">
        <f t="shared" si="0"/>
        <v>0.6661657345976398</v>
      </c>
    </row>
    <row r="49" spans="1:18" ht="12.75">
      <c r="A49" s="6">
        <f t="shared" si="18"/>
        <v>0.9000000000000007</v>
      </c>
      <c r="B49" s="1" t="b">
        <f t="shared" si="1"/>
        <v>1</v>
      </c>
      <c r="C49" s="1" t="b">
        <f t="shared" si="2"/>
        <v>0</v>
      </c>
      <c r="D49" s="1" t="b">
        <f t="shared" si="3"/>
        <v>0</v>
      </c>
      <c r="E49" s="9">
        <f t="shared" si="4"/>
        <v>-1.2723450247038681</v>
      </c>
      <c r="F49" s="6">
        <f t="shared" si="5"/>
        <v>1.957018461258745</v>
      </c>
      <c r="G49" s="6">
        <f t="shared" si="6"/>
        <v>0.7745545292502649</v>
      </c>
      <c r="H49" s="6">
        <f t="shared" si="7"/>
        <v>-0.7745545292502649</v>
      </c>
      <c r="I49" s="6">
        <f t="shared" si="8"/>
        <v>-1.957018461258745</v>
      </c>
      <c r="J49" s="10">
        <f t="shared" si="9"/>
        <v>86.74077104616225</v>
      </c>
      <c r="K49" s="10">
        <f t="shared" si="10"/>
        <v>343.68965014269173</v>
      </c>
      <c r="L49" s="10">
        <f t="shared" si="11"/>
        <v>680.3103498573082</v>
      </c>
      <c r="M49" s="10">
        <f t="shared" si="12"/>
        <v>937.2592289538377</v>
      </c>
      <c r="N49" s="10">
        <f t="shared" si="13"/>
        <v>-425.25922895383775</v>
      </c>
      <c r="O49" s="6">
        <f t="shared" si="14"/>
        <v>10.008610947660161</v>
      </c>
      <c r="P49" s="6">
        <f t="shared" si="15"/>
        <v>7.556630819964502</v>
      </c>
      <c r="Q49" s="6">
        <f t="shared" si="16"/>
        <v>1</v>
      </c>
      <c r="R49" s="6">
        <f t="shared" si="0"/>
        <v>0.7550129443018374</v>
      </c>
    </row>
    <row r="50" spans="1:18" ht="12.75">
      <c r="A50" s="6">
        <f t="shared" si="18"/>
        <v>0.9500000000000007</v>
      </c>
      <c r="B50" s="1" t="b">
        <f t="shared" si="1"/>
        <v>1</v>
      </c>
      <c r="C50" s="1" t="b">
        <f t="shared" si="2"/>
        <v>0</v>
      </c>
      <c r="D50" s="1" t="b">
        <f t="shared" si="3"/>
        <v>0</v>
      </c>
      <c r="E50" s="9">
        <f t="shared" si="4"/>
        <v>-1.4176436849323963</v>
      </c>
      <c r="F50" s="6">
        <f t="shared" si="5"/>
        <v>2.081227014608582</v>
      </c>
      <c r="G50" s="6">
        <f t="shared" si="6"/>
        <v>0.8555757584391455</v>
      </c>
      <c r="H50" s="6">
        <f t="shared" si="7"/>
        <v>-0.8555757584391455</v>
      </c>
      <c r="I50" s="6">
        <f t="shared" si="8"/>
        <v>-2.081227014608582</v>
      </c>
      <c r="J50" s="10">
        <f t="shared" si="9"/>
        <v>59.75030842525814</v>
      </c>
      <c r="K50" s="10">
        <f t="shared" si="10"/>
        <v>326.0837735831042</v>
      </c>
      <c r="L50" s="10">
        <f t="shared" si="11"/>
        <v>697.9162264168958</v>
      </c>
      <c r="M50" s="10">
        <f t="shared" si="12"/>
        <v>964.2496915747419</v>
      </c>
      <c r="N50" s="10">
        <f t="shared" si="13"/>
        <v>-452.24969157474186</v>
      </c>
      <c r="O50" s="6">
        <f t="shared" si="14"/>
        <v>9.272154245441245</v>
      </c>
      <c r="P50" s="6">
        <f t="shared" si="15"/>
        <v>8.02260840071513</v>
      </c>
      <c r="Q50" s="6">
        <f t="shared" si="16"/>
        <v>1</v>
      </c>
      <c r="R50" s="6">
        <f t="shared" si="0"/>
        <v>0.8652367279868681</v>
      </c>
    </row>
    <row r="51" spans="1:18" ht="12.75">
      <c r="A51" s="6">
        <v>1</v>
      </c>
      <c r="B51" s="1" t="b">
        <f t="shared" si="1"/>
        <v>1</v>
      </c>
      <c r="C51" s="1" t="b">
        <f t="shared" si="2"/>
        <v>0</v>
      </c>
      <c r="D51" s="1" t="b">
        <f t="shared" si="3"/>
        <v>0</v>
      </c>
      <c r="E51" s="9">
        <f t="shared" si="4"/>
        <v>-1.5707963267948966</v>
      </c>
      <c r="F51" s="6">
        <f t="shared" si="5"/>
        <v>2.191045812777718</v>
      </c>
      <c r="G51" s="6">
        <f t="shared" si="6"/>
        <v>0.9505468408120751</v>
      </c>
      <c r="H51" s="6">
        <f t="shared" si="7"/>
        <v>-0.9505468408120751</v>
      </c>
      <c r="I51" s="6">
        <f t="shared" si="8"/>
        <v>-2.191045812777718</v>
      </c>
      <c r="J51" s="10">
        <f t="shared" si="9"/>
        <v>35.88673311488236</v>
      </c>
      <c r="K51" s="10">
        <f t="shared" si="10"/>
        <v>305.44660021845095</v>
      </c>
      <c r="L51" s="10">
        <f t="shared" si="11"/>
        <v>718.553399781549</v>
      </c>
      <c r="M51" s="10">
        <f t="shared" si="12"/>
        <v>988.1132668851176</v>
      </c>
      <c r="N51" s="10">
        <f t="shared" si="13"/>
        <v>-476.11326688511764</v>
      </c>
      <c r="O51" s="6">
        <f t="shared" si="14"/>
        <v>8.602325267042627</v>
      </c>
      <c r="P51" s="6">
        <f t="shared" si="15"/>
        <v>8.602325267042625</v>
      </c>
      <c r="Q51" s="6">
        <f t="shared" si="16"/>
        <v>1</v>
      </c>
      <c r="R51" s="6">
        <f t="shared" si="0"/>
        <v>0.9999999999999998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1" ht="25.5">
      <c r="A1" s="12" t="s">
        <v>30</v>
      </c>
    </row>
    <row r="4" spans="6:7" ht="12.75">
      <c r="F4" s="1" t="s">
        <v>14</v>
      </c>
      <c r="G4" s="1" t="s">
        <v>15</v>
      </c>
    </row>
    <row r="5" spans="1:7" ht="12.75">
      <c r="A5" s="3" t="s">
        <v>2</v>
      </c>
      <c r="B5" s="2">
        <f>'Pivot Calcs Snake'!B4</f>
        <v>10</v>
      </c>
      <c r="C5" s="1" t="s">
        <v>4</v>
      </c>
      <c r="F5" s="9">
        <f>3*PI()/4</f>
        <v>2.356194490192345</v>
      </c>
      <c r="G5" s="10">
        <f>0</f>
        <v>0</v>
      </c>
    </row>
    <row r="6" spans="1:7" ht="12.75">
      <c r="A6" s="3" t="s">
        <v>3</v>
      </c>
      <c r="B6" s="2">
        <f>'Pivot Calcs Snake'!B3</f>
        <v>14</v>
      </c>
      <c r="C6" s="1" t="s">
        <v>4</v>
      </c>
      <c r="F6" s="9">
        <f>-3*PI()/4</f>
        <v>-2.356194490192345</v>
      </c>
      <c r="G6" s="10">
        <v>1024</v>
      </c>
    </row>
    <row r="7" spans="6:7" ht="12.75">
      <c r="F7" s="9">
        <v>0</v>
      </c>
      <c r="G7" s="10">
        <f>(G6-G5)/(F6-F5)*(0-F5)+G5</f>
        <v>512</v>
      </c>
    </row>
    <row r="8" spans="1:14" ht="15.75">
      <c r="A8" s="1" t="s">
        <v>0</v>
      </c>
      <c r="B8" s="7" t="s">
        <v>10</v>
      </c>
      <c r="C8" s="8" t="s">
        <v>10</v>
      </c>
      <c r="D8" s="8" t="s">
        <v>12</v>
      </c>
      <c r="F8" s="8" t="s">
        <v>16</v>
      </c>
      <c r="G8" s="10">
        <f>(G6-G5)/(F6-F5)</f>
        <v>-217.29954896813445</v>
      </c>
      <c r="N8" s="10">
        <f>N51-N11</f>
        <v>-682.6666666666667</v>
      </c>
    </row>
    <row r="9" spans="1:18" ht="15.75">
      <c r="A9" s="1" t="s">
        <v>1</v>
      </c>
      <c r="B9" s="7" t="s">
        <v>13</v>
      </c>
      <c r="C9" s="8" t="s">
        <v>11</v>
      </c>
      <c r="D9" s="8"/>
      <c r="F9" s="9">
        <f>PI()/2</f>
        <v>1.5707963267948966</v>
      </c>
      <c r="G9" s="9">
        <f>-PI()/2</f>
        <v>-1.5707963267948966</v>
      </c>
      <c r="H9" s="9">
        <f>PI()/2</f>
        <v>1.5707963267948966</v>
      </c>
      <c r="I9" s="9">
        <f>-PI()/2</f>
        <v>-1.5707963267948966</v>
      </c>
      <c r="J9" s="10">
        <f>F9*$G$8</f>
        <v>-341.3333333333333</v>
      </c>
      <c r="K9" s="10">
        <f>G9*$G$8</f>
        <v>341.3333333333333</v>
      </c>
      <c r="L9" s="10">
        <f>H9*$G$8</f>
        <v>-341.3333333333333</v>
      </c>
      <c r="M9" s="10">
        <f>I9*$G$8</f>
        <v>341.3333333333333</v>
      </c>
      <c r="O9" s="8" t="s">
        <v>39</v>
      </c>
      <c r="P9" s="8" t="s">
        <v>40</v>
      </c>
      <c r="Q9" s="8" t="s">
        <v>41</v>
      </c>
      <c r="R9" s="8" t="s">
        <v>42</v>
      </c>
    </row>
    <row r="10" spans="2:17" ht="15.75">
      <c r="B10" s="1"/>
      <c r="E10" s="4" t="s">
        <v>5</v>
      </c>
      <c r="F10" s="5" t="s">
        <v>6</v>
      </c>
      <c r="G10" s="5" t="s">
        <v>7</v>
      </c>
      <c r="H10" s="5" t="s">
        <v>8</v>
      </c>
      <c r="I10" s="5" t="s">
        <v>9</v>
      </c>
      <c r="J10" s="5" t="s">
        <v>6</v>
      </c>
      <c r="K10" s="5" t="s">
        <v>7</v>
      </c>
      <c r="L10" s="5" t="s">
        <v>8</v>
      </c>
      <c r="M10" s="5" t="s">
        <v>9</v>
      </c>
      <c r="N10" s="5" t="s">
        <v>17</v>
      </c>
      <c r="O10" s="11" t="s">
        <v>28</v>
      </c>
      <c r="P10" s="11"/>
      <c r="Q10" s="8" t="s">
        <v>27</v>
      </c>
    </row>
    <row r="11" spans="1:18" ht="12.75">
      <c r="A11" s="6">
        <v>-1</v>
      </c>
      <c r="B11" s="1" t="b">
        <f>A11&gt;0.05</f>
        <v>0</v>
      </c>
      <c r="C11" s="1" t="b">
        <f>A11&lt;(-0.05)</f>
        <v>1</v>
      </c>
      <c r="D11" s="1" t="b">
        <f>($B$5/$B$6)&gt;TAN(ABS(E11))</f>
        <v>0</v>
      </c>
      <c r="E11" s="9">
        <f>SIGN(-A11)*(ABS(A11)^2)*PI()/2</f>
        <v>1.5707963267948966</v>
      </c>
      <c r="F11" s="6">
        <f>SIGN($A11)*IF(AND(NOT($B11),NOT($C11)),0,IF($B11,ATAN(1/(1/TAN(ABS($E11))+$B$6/$B$5)),IF($D11,ATAN(1/(1/TAN(ABS($E11))-$B$6/$B$5)),PI()+ATAN(1/(1/TAN(ABS($E11))-$B$6/$B$5)))))</f>
        <v>-2.5213431676069717</v>
      </c>
      <c r="G11" s="6">
        <f>-SIGN($A11)*IF(AND(NOT($B11),NOT($C11)),0,IF($B11,ATAN(1/(1/TAN(ABS($E11))+$B$6/$B$5)),IF($D11,ATAN(1/(1/TAN(ABS($E11))-$B$6/$B$5)),PI()+ATAN(1/(1/TAN(ABS($E11))-$B$6/$B$5)))))</f>
        <v>2.5213431676069717</v>
      </c>
      <c r="H11" s="6">
        <f>-SIGN($A11)*IF(AND(NOT($B11),NOT($C11)),0,IF($C11,ATAN(1/(1/TAN(ABS($E11))+$B$6/$B$5)),IF($D11,ATAN(1/(1/TAN(ABS($E11))-$B$6/$B$5)),PI()+ATAN(1/(1/TAN(ABS($E11))-$B$6/$B$5)))))</f>
        <v>0.6202494859828215</v>
      </c>
      <c r="I11" s="6">
        <f aca="true" t="shared" si="0" ref="I11:I51">SIGN($A11)*IF(AND(NOT($B11),NOT($C11)),0,IF($C11,ATAN(1/(1/TAN(ABS($E11))+$B$6/$B$5)),IF($D11,ATAN(1/(1/TAN(ABS($E11))-$B$6/$B$5)),PI()+ATAN(1/(1/TAN(ABS($E11))-$B$6/$B$5)))))</f>
        <v>-0.6202494859828215</v>
      </c>
      <c r="J11" s="10">
        <f aca="true" t="shared" si="1" ref="J11:J51">$G$7+$G$8*SIGN($A11)*IF(AND(NOT($B11),NOT($C11)),0,IF($B11,ATAN(1/(1/TAN(ABS($E11))+$B$6/$B$5)),IF($D11,ATAN(1/(1/TAN(ABS($E11))-$B$6/$B$5)),PI()+ATAN(1/(1/TAN(ABS($E11))-$B$6/$B$5)))))+J$9</f>
        <v>718.5533997815492</v>
      </c>
      <c r="K11" s="10">
        <f aca="true" t="shared" si="2" ref="K11:K51">$G$7-$G$8*SIGN($A11)*IF(AND(NOT($B11),NOT($C11)),0,IF($B11,ATAN(1/(1/TAN(ABS($E11))+$B$6/$B$5)),IF($D11,ATAN(1/(1/TAN(ABS($E11))-$B$6/$B$5)),PI()+ATAN(1/(1/TAN(ABS($E11))-$B$6/$B$5)))))+K$9</f>
        <v>305.4466002184509</v>
      </c>
      <c r="L11" s="10">
        <f aca="true" t="shared" si="3" ref="L11:L51">$G$7-$G$8*SIGN($A11)*IF(AND(NOT($B11),NOT($C11)),0,IF($C11,ATAN(1/(1/TAN(ABS($E11))+$B$6/$B$5)),IF($D11,ATAN(1/(1/TAN(ABS($E11))-$B$6/$B$5)),PI()+ATAN(1/(1/TAN(ABS($E11))-$B$6/$B$5)))))+L$9</f>
        <v>35.88673311488236</v>
      </c>
      <c r="M11" s="10">
        <f aca="true" t="shared" si="4" ref="M11:M51">$G$7+$G$8*SIGN($A11)*IF(AND(NOT($B11),NOT($C11)),0,IF($C11,ATAN(1/(1/TAN(ABS($E11))+$B$6/$B$5)),IF($D11,ATAN(1/(1/TAN(ABS($E11))-$B$6/$B$5)),PI()+ATAN(1/(1/TAN(ABS($E11))-$B$6/$B$5)))))+M$9</f>
        <v>988.1132668851176</v>
      </c>
      <c r="N11" s="10">
        <f aca="true" t="shared" si="5" ref="N11:N51">I11*$G$8</f>
        <v>134.77993355178432</v>
      </c>
      <c r="O11" s="6">
        <f aca="true" t="shared" si="6" ref="O11:O29">ABS($B$5/(2*SIN(G11)))</f>
        <v>8.602325267042627</v>
      </c>
      <c r="P11" s="6">
        <f aca="true" t="shared" si="7" ref="P11:P29">ABS($B$5/(2*SIN(H11)))</f>
        <v>8.602325267042627</v>
      </c>
      <c r="Q11" s="6">
        <f aca="true" t="shared" si="8" ref="Q11:Q29">O11/MAX($O11:$P11)</f>
        <v>1</v>
      </c>
      <c r="R11" s="6">
        <f aca="true" t="shared" si="9" ref="R11:R29">P11/MAX($O11:$P11)</f>
        <v>1</v>
      </c>
    </row>
    <row r="12" spans="1:18" ht="12.75">
      <c r="A12" s="6">
        <f>A11+0.05</f>
        <v>-0.95</v>
      </c>
      <c r="B12" s="1" t="b">
        <f aca="true" t="shared" si="10" ref="B12:B51">A12&gt;0.05</f>
        <v>0</v>
      </c>
      <c r="C12" s="1" t="b">
        <f aca="true" t="shared" si="11" ref="C12:C51">A12&lt;(-0.05)</f>
        <v>1</v>
      </c>
      <c r="D12" s="1" t="b">
        <f aca="true" t="shared" si="12" ref="D12:D51">($B$5/$B$6)&gt;TAN(ABS(E12))</f>
        <v>0</v>
      </c>
      <c r="E12" s="9">
        <f aca="true" t="shared" si="13" ref="E12:E51">SIGN(-A12)*(ABS(A12)^2)*PI()/2</f>
        <v>1.4176436849323941</v>
      </c>
      <c r="F12" s="6">
        <f aca="true" t="shared" si="14" ref="F12:F51">SIGN($A12)*IF(AND(NOT($B12),NOT($C12)),0,IF($B12,ATAN(1/(1/TAN(ABS($E12))+$B$6/$B$5)),IF($D12,ATAN(1/(1/TAN(ABS($E12))-$B$6/$B$5)),PI()+ATAN(1/(1/TAN(ABS($E12))-$B$6/$B$5)))))</f>
        <v>-2.4651460666591443</v>
      </c>
      <c r="G12" s="6">
        <f aca="true" t="shared" si="15" ref="G12:G51">-SIGN($A12)*IF(AND(NOT($B12),NOT($C12)),0,IF($B12,ATAN(1/(1/TAN(ABS($E12))+$B$6/$B$5)),IF($D12,ATAN(1/(1/TAN(ABS($E12))-$B$6/$B$5)),PI()+ATAN(1/(1/TAN(ABS($E12))-$B$6/$B$5)))))</f>
        <v>2.4651460666591443</v>
      </c>
      <c r="H12" s="6">
        <f aca="true" t="shared" si="16" ref="H12:H51">-SIGN($A12)*IF(AND(NOT($B12),NOT($C12)),0,IF($C12,ATAN(1/(1/TAN(ABS($E12))+$B$6/$B$5)),IF($D12,ATAN(1/(1/TAN(ABS($E12))-$B$6/$B$5)),PI()+ATAN(1/(1/TAN(ABS($E12))-$B$6/$B$5)))))</f>
        <v>0.5716868572478886</v>
      </c>
      <c r="I12" s="6">
        <f t="shared" si="0"/>
        <v>-0.5716868572478886</v>
      </c>
      <c r="J12" s="10">
        <f t="shared" si="1"/>
        <v>706.3417950922696</v>
      </c>
      <c r="K12" s="10">
        <f t="shared" si="2"/>
        <v>317.6582049077305</v>
      </c>
      <c r="L12" s="10">
        <f t="shared" si="3"/>
        <v>46.43937043569025</v>
      </c>
      <c r="M12" s="10">
        <f t="shared" si="4"/>
        <v>977.5606295643097</v>
      </c>
      <c r="N12" s="10">
        <f t="shared" si="5"/>
        <v>124.22729623097645</v>
      </c>
      <c r="O12" s="6">
        <f t="shared" si="6"/>
        <v>7.986888430396238</v>
      </c>
      <c r="P12" s="6">
        <f t="shared" si="7"/>
        <v>9.24126536788262</v>
      </c>
      <c r="Q12" s="6">
        <f t="shared" si="8"/>
        <v>0.8642635085617297</v>
      </c>
      <c r="R12" s="6">
        <f t="shared" si="9"/>
        <v>1</v>
      </c>
    </row>
    <row r="13" spans="1:18" ht="12.75">
      <c r="A13" s="6">
        <f aca="true" t="shared" si="17" ref="A13:A50">A12+0.05</f>
        <v>-0.8999999999999999</v>
      </c>
      <c r="B13" s="1" t="b">
        <f t="shared" si="10"/>
        <v>0</v>
      </c>
      <c r="C13" s="1" t="b">
        <f t="shared" si="11"/>
        <v>1</v>
      </c>
      <c r="D13" s="1" t="b">
        <f t="shared" si="12"/>
        <v>0</v>
      </c>
      <c r="E13" s="9">
        <f t="shared" si="13"/>
        <v>1.272345024703866</v>
      </c>
      <c r="F13" s="6">
        <f t="shared" si="14"/>
        <v>-2.4003073202503327</v>
      </c>
      <c r="G13" s="6">
        <f t="shared" si="15"/>
        <v>2.4003073202503327</v>
      </c>
      <c r="H13" s="6">
        <f t="shared" si="16"/>
        <v>0.5297665518022882</v>
      </c>
      <c r="I13" s="6">
        <f t="shared" si="0"/>
        <v>-0.5297665518022882</v>
      </c>
      <c r="J13" s="10">
        <f t="shared" si="1"/>
        <v>692.2523647419755</v>
      </c>
      <c r="K13" s="10">
        <f t="shared" si="2"/>
        <v>331.74763525802456</v>
      </c>
      <c r="L13" s="10">
        <f t="shared" si="3"/>
        <v>55.548633901625635</v>
      </c>
      <c r="M13" s="10">
        <f t="shared" si="4"/>
        <v>968.4513660983744</v>
      </c>
      <c r="N13" s="10">
        <f t="shared" si="5"/>
        <v>115.11803276504105</v>
      </c>
      <c r="O13" s="6">
        <f t="shared" si="6"/>
        <v>7.404812622444702</v>
      </c>
      <c r="P13" s="6">
        <f t="shared" si="7"/>
        <v>9.894487037027346</v>
      </c>
      <c r="Q13" s="6">
        <f t="shared" si="8"/>
        <v>0.7483776162154</v>
      </c>
      <c r="R13" s="6">
        <f t="shared" si="9"/>
        <v>1</v>
      </c>
    </row>
    <row r="14" spans="1:18" ht="12.75">
      <c r="A14" s="6">
        <f t="shared" si="17"/>
        <v>-0.8499999999999999</v>
      </c>
      <c r="B14" s="1" t="b">
        <f t="shared" si="10"/>
        <v>0</v>
      </c>
      <c r="C14" s="1" t="b">
        <f t="shared" si="11"/>
        <v>1</v>
      </c>
      <c r="D14" s="1" t="b">
        <f t="shared" si="12"/>
        <v>0</v>
      </c>
      <c r="E14" s="9">
        <f t="shared" si="13"/>
        <v>1.1349003461093126</v>
      </c>
      <c r="F14" s="6">
        <f t="shared" si="14"/>
        <v>-2.322200890101138</v>
      </c>
      <c r="G14" s="6">
        <f t="shared" si="15"/>
        <v>2.322200890101138</v>
      </c>
      <c r="H14" s="6">
        <f t="shared" si="16"/>
        <v>0.4920077379397549</v>
      </c>
      <c r="I14" s="6">
        <f t="shared" si="0"/>
        <v>-0.4920077379397549</v>
      </c>
      <c r="J14" s="10">
        <f t="shared" si="1"/>
        <v>675.2798726990443</v>
      </c>
      <c r="K14" s="10">
        <f t="shared" si="2"/>
        <v>348.72012730095565</v>
      </c>
      <c r="L14" s="10">
        <f t="shared" si="3"/>
        <v>63.75360712352585</v>
      </c>
      <c r="M14" s="10">
        <f t="shared" si="4"/>
        <v>960.2463928764741</v>
      </c>
      <c r="N14" s="10">
        <f t="shared" si="5"/>
        <v>106.91305954314083</v>
      </c>
      <c r="O14" s="6">
        <f t="shared" si="6"/>
        <v>6.8424656417103105</v>
      </c>
      <c r="P14" s="6">
        <f t="shared" si="7"/>
        <v>10.584330586905244</v>
      </c>
      <c r="Q14" s="6">
        <f t="shared" si="8"/>
        <v>0.6464712704812616</v>
      </c>
      <c r="R14" s="6">
        <f t="shared" si="9"/>
        <v>1</v>
      </c>
    </row>
    <row r="15" spans="1:18" ht="12.75">
      <c r="A15" s="6">
        <f t="shared" si="17"/>
        <v>-0.7999999999999998</v>
      </c>
      <c r="B15" s="1" t="b">
        <f t="shared" si="10"/>
        <v>0</v>
      </c>
      <c r="C15" s="1" t="b">
        <f t="shared" si="11"/>
        <v>1</v>
      </c>
      <c r="D15" s="1" t="b">
        <f t="shared" si="12"/>
        <v>0</v>
      </c>
      <c r="E15" s="9">
        <f t="shared" si="13"/>
        <v>1.0053096491487332</v>
      </c>
      <c r="F15" s="6">
        <f t="shared" si="14"/>
        <v>-2.2240686336919553</v>
      </c>
      <c r="G15" s="6">
        <f t="shared" si="15"/>
        <v>2.2240686336919553</v>
      </c>
      <c r="H15" s="6">
        <f t="shared" si="16"/>
        <v>0.45681842574094284</v>
      </c>
      <c r="I15" s="6">
        <f t="shared" si="0"/>
        <v>-0.45681842574094284</v>
      </c>
      <c r="J15" s="10">
        <f t="shared" si="1"/>
        <v>653.9557776421036</v>
      </c>
      <c r="K15" s="10">
        <f t="shared" si="2"/>
        <v>370.0442223578964</v>
      </c>
      <c r="L15" s="10">
        <f t="shared" si="3"/>
        <v>71.40022879282657</v>
      </c>
      <c r="M15" s="10">
        <f t="shared" si="4"/>
        <v>952.5997712071735</v>
      </c>
      <c r="N15" s="10">
        <f t="shared" si="5"/>
        <v>99.26643787384009</v>
      </c>
      <c r="O15" s="6">
        <f t="shared" si="6"/>
        <v>6.2964426855404065</v>
      </c>
      <c r="P15" s="6">
        <f t="shared" si="7"/>
        <v>11.335426421113416</v>
      </c>
      <c r="Q15" s="6">
        <f t="shared" si="8"/>
        <v>0.5554658864718688</v>
      </c>
      <c r="R15" s="6">
        <f t="shared" si="9"/>
        <v>1</v>
      </c>
    </row>
    <row r="16" spans="1:18" ht="12.75">
      <c r="A16" s="6">
        <f t="shared" si="17"/>
        <v>-0.7499999999999998</v>
      </c>
      <c r="B16" s="1" t="b">
        <f t="shared" si="10"/>
        <v>0</v>
      </c>
      <c r="C16" s="1" t="b">
        <f t="shared" si="11"/>
        <v>1</v>
      </c>
      <c r="D16" s="1" t="b">
        <f t="shared" si="12"/>
        <v>0</v>
      </c>
      <c r="E16" s="9">
        <f t="shared" si="13"/>
        <v>0.8835729338221288</v>
      </c>
      <c r="F16" s="6">
        <f t="shared" si="14"/>
        <v>-2.095872045819026</v>
      </c>
      <c r="G16" s="6">
        <f t="shared" si="15"/>
        <v>2.095872045819026</v>
      </c>
      <c r="H16" s="6">
        <f t="shared" si="16"/>
        <v>0.42311398889819335</v>
      </c>
      <c r="I16" s="6">
        <f t="shared" si="0"/>
        <v>-0.42311398889819335</v>
      </c>
      <c r="J16" s="10">
        <f t="shared" si="1"/>
        <v>626.0987169180623</v>
      </c>
      <c r="K16" s="10">
        <f t="shared" si="2"/>
        <v>397.9012830819378</v>
      </c>
      <c r="L16" s="10">
        <f t="shared" si="3"/>
        <v>78.72418771698102</v>
      </c>
      <c r="M16" s="10">
        <f t="shared" si="4"/>
        <v>945.2758122830189</v>
      </c>
      <c r="N16" s="10">
        <f t="shared" si="5"/>
        <v>91.94247894968566</v>
      </c>
      <c r="O16" s="6">
        <f t="shared" si="6"/>
        <v>5.778436344279785</v>
      </c>
      <c r="P16" s="6">
        <f t="shared" si="7"/>
        <v>12.177247525648237</v>
      </c>
      <c r="Q16" s="6">
        <f t="shared" si="8"/>
        <v>0.47452729626370793</v>
      </c>
      <c r="R16" s="6">
        <f t="shared" si="9"/>
        <v>1</v>
      </c>
    </row>
    <row r="17" spans="1:18" ht="12.75">
      <c r="A17" s="6">
        <f t="shared" si="17"/>
        <v>-0.6999999999999997</v>
      </c>
      <c r="B17" s="1" t="b">
        <f t="shared" si="10"/>
        <v>0</v>
      </c>
      <c r="C17" s="1" t="b">
        <f t="shared" si="11"/>
        <v>1</v>
      </c>
      <c r="D17" s="1" t="b">
        <f t="shared" si="12"/>
        <v>0</v>
      </c>
      <c r="E17" s="9">
        <f t="shared" si="13"/>
        <v>0.7696902001294987</v>
      </c>
      <c r="F17" s="6">
        <f t="shared" si="14"/>
        <v>-1.923486433389391</v>
      </c>
      <c r="G17" s="6">
        <f t="shared" si="15"/>
        <v>1.923486433389391</v>
      </c>
      <c r="H17" s="6">
        <f t="shared" si="16"/>
        <v>0.3901221789169321</v>
      </c>
      <c r="I17" s="6">
        <f t="shared" si="0"/>
        <v>-0.3901221789169321</v>
      </c>
      <c r="J17" s="10">
        <f t="shared" si="1"/>
        <v>588.6394010885069</v>
      </c>
      <c r="K17" s="10">
        <f t="shared" si="2"/>
        <v>435.36059891149307</v>
      </c>
      <c r="L17" s="10">
        <f t="shared" si="3"/>
        <v>85.89329314555147</v>
      </c>
      <c r="M17" s="10">
        <f t="shared" si="4"/>
        <v>938.1067068544485</v>
      </c>
      <c r="N17" s="10">
        <f t="shared" si="5"/>
        <v>84.7733735211152</v>
      </c>
      <c r="O17" s="6">
        <f t="shared" si="6"/>
        <v>5.327952054349006</v>
      </c>
      <c r="P17" s="6">
        <f t="shared" si="7"/>
        <v>13.147466143432782</v>
      </c>
      <c r="Q17" s="6">
        <f t="shared" si="8"/>
        <v>0.4052455428463181</v>
      </c>
      <c r="R17" s="6">
        <f t="shared" si="9"/>
        <v>1</v>
      </c>
    </row>
    <row r="18" spans="1:18" ht="12.75">
      <c r="A18" s="6">
        <f t="shared" si="17"/>
        <v>-0.6499999999999997</v>
      </c>
      <c r="B18" s="1" t="b">
        <f t="shared" si="10"/>
        <v>0</v>
      </c>
      <c r="C18" s="1" t="b">
        <f t="shared" si="11"/>
        <v>1</v>
      </c>
      <c r="D18" s="1" t="b">
        <f t="shared" si="12"/>
        <v>0</v>
      </c>
      <c r="E18" s="9">
        <f t="shared" si="13"/>
        <v>0.6636614480708432</v>
      </c>
      <c r="F18" s="6">
        <f t="shared" si="14"/>
        <v>-1.6914168004240722</v>
      </c>
      <c r="G18" s="6">
        <f t="shared" si="15"/>
        <v>1.6914168004240722</v>
      </c>
      <c r="H18" s="6">
        <f t="shared" si="16"/>
        <v>0.35728181045161206</v>
      </c>
      <c r="I18" s="6">
        <f t="shared" si="0"/>
        <v>-0.35728181045161206</v>
      </c>
      <c r="J18" s="10">
        <f t="shared" si="1"/>
        <v>538.2107745159426</v>
      </c>
      <c r="K18" s="10">
        <f t="shared" si="2"/>
        <v>485.78922548405734</v>
      </c>
      <c r="L18" s="10">
        <f t="shared" si="3"/>
        <v>93.02949040101288</v>
      </c>
      <c r="M18" s="10">
        <f t="shared" si="4"/>
        <v>930.9705095989871</v>
      </c>
      <c r="N18" s="10">
        <f t="shared" si="5"/>
        <v>77.6371762656538</v>
      </c>
      <c r="O18" s="6">
        <f t="shared" si="6"/>
        <v>5.036595061215111</v>
      </c>
      <c r="P18" s="6">
        <f t="shared" si="7"/>
        <v>14.296784488328605</v>
      </c>
      <c r="Q18" s="6">
        <f t="shared" si="8"/>
        <v>0.35228866080528887</v>
      </c>
      <c r="R18" s="6">
        <f t="shared" si="9"/>
        <v>1</v>
      </c>
    </row>
    <row r="19" spans="1:18" ht="12.75">
      <c r="A19" s="6">
        <f t="shared" si="17"/>
        <v>-0.5999999999999996</v>
      </c>
      <c r="B19" s="1" t="b">
        <f t="shared" si="10"/>
        <v>0</v>
      </c>
      <c r="C19" s="1" t="b">
        <f t="shared" si="11"/>
        <v>1</v>
      </c>
      <c r="D19" s="1" t="b">
        <f t="shared" si="12"/>
        <v>1</v>
      </c>
      <c r="E19" s="9">
        <f t="shared" si="13"/>
        <v>0.5654866776461621</v>
      </c>
      <c r="F19" s="6">
        <f t="shared" si="14"/>
        <v>-1.3968251152787539</v>
      </c>
      <c r="G19" s="6">
        <f t="shared" si="15"/>
        <v>1.3968251152787539</v>
      </c>
      <c r="H19" s="6">
        <f t="shared" si="16"/>
        <v>0.3241935378481077</v>
      </c>
      <c r="I19" s="6">
        <f t="shared" si="0"/>
        <v>-0.3241935378481077</v>
      </c>
      <c r="J19" s="10">
        <f t="shared" si="1"/>
        <v>474.1961342041023</v>
      </c>
      <c r="K19" s="10">
        <f t="shared" si="2"/>
        <v>549.8038657958978</v>
      </c>
      <c r="L19" s="10">
        <f t="shared" si="3"/>
        <v>100.21955711388904</v>
      </c>
      <c r="M19" s="10">
        <f t="shared" si="4"/>
        <v>923.7804428861109</v>
      </c>
      <c r="N19" s="10">
        <f t="shared" si="5"/>
        <v>70.44710955277763</v>
      </c>
      <c r="O19" s="6">
        <f t="shared" si="6"/>
        <v>5.076631044018172</v>
      </c>
      <c r="P19" s="6">
        <f t="shared" si="7"/>
        <v>15.696397139238687</v>
      </c>
      <c r="Q19" s="6">
        <f t="shared" si="8"/>
        <v>0.3234265162243723</v>
      </c>
      <c r="R19" s="6">
        <f t="shared" si="9"/>
        <v>1</v>
      </c>
    </row>
    <row r="20" spans="1:18" ht="12.75">
      <c r="A20" s="6">
        <f t="shared" si="17"/>
        <v>-0.5499999999999996</v>
      </c>
      <c r="B20" s="1" t="b">
        <f t="shared" si="10"/>
        <v>0</v>
      </c>
      <c r="C20" s="1" t="b">
        <f t="shared" si="11"/>
        <v>1</v>
      </c>
      <c r="D20" s="1" t="b">
        <f t="shared" si="12"/>
        <v>1</v>
      </c>
      <c r="E20" s="9">
        <f t="shared" si="13"/>
        <v>0.4751658888554555</v>
      </c>
      <c r="F20" s="6">
        <f t="shared" si="14"/>
        <v>-1.0728005160022693</v>
      </c>
      <c r="G20" s="6">
        <f t="shared" si="15"/>
        <v>1.0728005160022693</v>
      </c>
      <c r="H20" s="6">
        <f t="shared" si="16"/>
        <v>0.2906030203591786</v>
      </c>
      <c r="I20" s="6">
        <f t="shared" si="0"/>
        <v>-0.2906030203591786</v>
      </c>
      <c r="J20" s="10">
        <f t="shared" si="1"/>
        <v>403.78573492674167</v>
      </c>
      <c r="K20" s="10">
        <f t="shared" si="2"/>
        <v>620.2142650732583</v>
      </c>
      <c r="L20" s="10">
        <f t="shared" si="3"/>
        <v>107.51876141383957</v>
      </c>
      <c r="M20" s="10">
        <f t="shared" si="4"/>
        <v>916.4812385861603</v>
      </c>
      <c r="N20" s="10">
        <f t="shared" si="5"/>
        <v>63.14790525282711</v>
      </c>
      <c r="O20" s="6">
        <f t="shared" si="6"/>
        <v>5.691249758348434</v>
      </c>
      <c r="P20" s="6">
        <f t="shared" si="7"/>
        <v>17.450178905853146</v>
      </c>
      <c r="Q20" s="6">
        <f t="shared" si="8"/>
        <v>0.32614277418321896</v>
      </c>
      <c r="R20" s="6">
        <f t="shared" si="9"/>
        <v>1</v>
      </c>
    </row>
    <row r="21" spans="1:18" ht="12.75">
      <c r="A21" s="6">
        <f t="shared" si="17"/>
        <v>-0.4999999999999996</v>
      </c>
      <c r="B21" s="1" t="b">
        <f t="shared" si="10"/>
        <v>0</v>
      </c>
      <c r="C21" s="1" t="b">
        <f t="shared" si="11"/>
        <v>1</v>
      </c>
      <c r="D21" s="1" t="b">
        <f t="shared" si="12"/>
        <v>1</v>
      </c>
      <c r="E21" s="9">
        <f t="shared" si="13"/>
        <v>0.39269908169872353</v>
      </c>
      <c r="F21" s="6">
        <f t="shared" si="14"/>
        <v>-0.7783416492723985</v>
      </c>
      <c r="G21" s="6">
        <f t="shared" si="15"/>
        <v>0.7783416492723985</v>
      </c>
      <c r="H21" s="6">
        <f t="shared" si="16"/>
        <v>0.25640635678066664</v>
      </c>
      <c r="I21" s="6">
        <f t="shared" si="0"/>
        <v>-0.25640635678066664</v>
      </c>
      <c r="J21" s="10">
        <f t="shared" si="1"/>
        <v>339.79995599667274</v>
      </c>
      <c r="K21" s="10">
        <f t="shared" si="2"/>
        <v>684.2000440033273</v>
      </c>
      <c r="L21" s="10">
        <f t="shared" si="3"/>
        <v>114.94968098566528</v>
      </c>
      <c r="M21" s="10">
        <f t="shared" si="4"/>
        <v>909.0503190143347</v>
      </c>
      <c r="N21" s="10">
        <f t="shared" si="5"/>
        <v>55.716985681001425</v>
      </c>
      <c r="O21" s="6">
        <f t="shared" si="6"/>
        <v>7.12149764814525</v>
      </c>
      <c r="P21" s="6">
        <f t="shared" si="7"/>
        <v>19.7156188714626</v>
      </c>
      <c r="Q21" s="6">
        <f t="shared" si="8"/>
        <v>0.3612109614501258</v>
      </c>
      <c r="R21" s="6">
        <f t="shared" si="9"/>
        <v>1</v>
      </c>
    </row>
    <row r="22" spans="1:18" ht="12.75">
      <c r="A22" s="6">
        <f t="shared" si="17"/>
        <v>-0.4499999999999996</v>
      </c>
      <c r="B22" s="1" t="b">
        <f t="shared" si="10"/>
        <v>0</v>
      </c>
      <c r="C22" s="1" t="b">
        <f t="shared" si="11"/>
        <v>1</v>
      </c>
      <c r="D22" s="1" t="b">
        <f t="shared" si="12"/>
        <v>1</v>
      </c>
      <c r="E22" s="9">
        <f t="shared" si="13"/>
        <v>0.31808625617596603</v>
      </c>
      <c r="F22" s="6">
        <f t="shared" si="14"/>
        <v>-0.5483627107548472</v>
      </c>
      <c r="G22" s="6">
        <f t="shared" si="15"/>
        <v>0.5483627107548472</v>
      </c>
      <c r="H22" s="6">
        <f t="shared" si="16"/>
        <v>0.2216712919868</v>
      </c>
      <c r="I22" s="6">
        <f t="shared" si="0"/>
        <v>-0.2216712919868</v>
      </c>
      <c r="J22" s="10">
        <f t="shared" si="1"/>
        <v>289.8256363846386</v>
      </c>
      <c r="K22" s="10">
        <f t="shared" si="2"/>
        <v>734.1743636153615</v>
      </c>
      <c r="L22" s="10">
        <f t="shared" si="3"/>
        <v>122.4975948987514</v>
      </c>
      <c r="M22" s="10">
        <f t="shared" si="4"/>
        <v>901.5024051012485</v>
      </c>
      <c r="N22" s="10">
        <f t="shared" si="5"/>
        <v>48.16907176791528</v>
      </c>
      <c r="O22" s="6">
        <f t="shared" si="6"/>
        <v>9.591577218890693</v>
      </c>
      <c r="P22" s="6">
        <f t="shared" si="7"/>
        <v>22.741710909511376</v>
      </c>
      <c r="Q22" s="6">
        <f t="shared" si="8"/>
        <v>0.42176146100244205</v>
      </c>
      <c r="R22" s="6">
        <f t="shared" si="9"/>
        <v>1</v>
      </c>
    </row>
    <row r="23" spans="1:18" ht="12.75">
      <c r="A23" s="6">
        <f t="shared" si="17"/>
        <v>-0.39999999999999963</v>
      </c>
      <c r="B23" s="1" t="b">
        <f t="shared" si="10"/>
        <v>0</v>
      </c>
      <c r="C23" s="1" t="b">
        <f t="shared" si="11"/>
        <v>1</v>
      </c>
      <c r="D23" s="1" t="b">
        <f t="shared" si="12"/>
        <v>1</v>
      </c>
      <c r="E23" s="9">
        <f t="shared" si="13"/>
        <v>0.25132741228718297</v>
      </c>
      <c r="F23" s="6">
        <f t="shared" si="14"/>
        <v>-0.38123281733988573</v>
      </c>
      <c r="G23" s="6">
        <f t="shared" si="15"/>
        <v>0.38123281733988573</v>
      </c>
      <c r="H23" s="6">
        <f t="shared" si="16"/>
        <v>0.18666779493700872</v>
      </c>
      <c r="I23" s="6">
        <f t="shared" si="0"/>
        <v>-0.18666779493700872</v>
      </c>
      <c r="J23" s="10">
        <f t="shared" si="1"/>
        <v>253.508385926475</v>
      </c>
      <c r="K23" s="10">
        <f t="shared" si="2"/>
        <v>770.4916140735249</v>
      </c>
      <c r="L23" s="10">
        <f t="shared" si="3"/>
        <v>130.10383901997847</v>
      </c>
      <c r="M23" s="10">
        <f t="shared" si="4"/>
        <v>893.8961609800215</v>
      </c>
      <c r="N23" s="10">
        <f t="shared" si="5"/>
        <v>40.562827646688206</v>
      </c>
      <c r="O23" s="6">
        <f t="shared" si="6"/>
        <v>13.438509880399335</v>
      </c>
      <c r="P23" s="6">
        <f t="shared" si="7"/>
        <v>26.941743586779452</v>
      </c>
      <c r="Q23" s="6">
        <f t="shared" si="8"/>
        <v>0.4987988189076868</v>
      </c>
      <c r="R23" s="6">
        <f t="shared" si="9"/>
        <v>1</v>
      </c>
    </row>
    <row r="24" spans="1:18" ht="12.75">
      <c r="A24" s="6">
        <f t="shared" si="17"/>
        <v>-0.34999999999999964</v>
      </c>
      <c r="B24" s="1" t="b">
        <f t="shared" si="10"/>
        <v>0</v>
      </c>
      <c r="C24" s="1" t="b">
        <f t="shared" si="11"/>
        <v>1</v>
      </c>
      <c r="D24" s="1" t="b">
        <f t="shared" si="12"/>
        <v>1</v>
      </c>
      <c r="E24" s="9">
        <f t="shared" si="13"/>
        <v>0.19242255003237443</v>
      </c>
      <c r="F24" s="6">
        <f t="shared" si="14"/>
        <v>-0.26176284747078726</v>
      </c>
      <c r="G24" s="6">
        <f t="shared" si="15"/>
        <v>0.26176284747078726</v>
      </c>
      <c r="H24" s="6">
        <f t="shared" si="16"/>
        <v>0.1518993295449805</v>
      </c>
      <c r="I24" s="6">
        <f t="shared" si="0"/>
        <v>-0.1518993295449805</v>
      </c>
      <c r="J24" s="10">
        <f t="shared" si="1"/>
        <v>227.54761535868334</v>
      </c>
      <c r="K24" s="10">
        <f t="shared" si="2"/>
        <v>796.4523846413167</v>
      </c>
      <c r="L24" s="10">
        <f t="shared" si="3"/>
        <v>137.65901086798038</v>
      </c>
      <c r="M24" s="10">
        <f t="shared" si="4"/>
        <v>886.3409891320196</v>
      </c>
      <c r="N24" s="10">
        <f t="shared" si="5"/>
        <v>33.00765579868628</v>
      </c>
      <c r="O24" s="6">
        <f t="shared" si="6"/>
        <v>19.321151371085744</v>
      </c>
      <c r="P24" s="6">
        <f t="shared" si="7"/>
        <v>33.04346200358644</v>
      </c>
      <c r="Q24" s="6">
        <f t="shared" si="8"/>
        <v>0.5847193423312812</v>
      </c>
      <c r="R24" s="6">
        <f t="shared" si="9"/>
        <v>1</v>
      </c>
    </row>
    <row r="25" spans="1:18" ht="12.75">
      <c r="A25" s="6">
        <f t="shared" si="17"/>
        <v>-0.29999999999999966</v>
      </c>
      <c r="B25" s="1" t="b">
        <f t="shared" si="10"/>
        <v>0</v>
      </c>
      <c r="C25" s="1" t="b">
        <f t="shared" si="11"/>
        <v>1</v>
      </c>
      <c r="D25" s="1" t="b">
        <f t="shared" si="12"/>
        <v>1</v>
      </c>
      <c r="E25" s="9">
        <f t="shared" si="13"/>
        <v>0.14137166941154036</v>
      </c>
      <c r="F25" s="6">
        <f t="shared" si="14"/>
        <v>-0.17589777859922995</v>
      </c>
      <c r="G25" s="6">
        <f t="shared" si="15"/>
        <v>0.17589777859922995</v>
      </c>
      <c r="H25" s="6">
        <f t="shared" si="16"/>
        <v>0.11812264673708023</v>
      </c>
      <c r="I25" s="6">
        <f t="shared" si="0"/>
        <v>-0.11812264673708023</v>
      </c>
      <c r="J25" s="10">
        <f t="shared" si="1"/>
        <v>208.88917462077615</v>
      </c>
      <c r="K25" s="10">
        <f t="shared" si="2"/>
        <v>815.1108253792238</v>
      </c>
      <c r="L25" s="10">
        <f t="shared" si="3"/>
        <v>144.99866880777688</v>
      </c>
      <c r="M25" s="10">
        <f t="shared" si="4"/>
        <v>879.0013311922232</v>
      </c>
      <c r="N25" s="10">
        <f t="shared" si="5"/>
        <v>25.667997858889812</v>
      </c>
      <c r="O25" s="6">
        <f t="shared" si="6"/>
        <v>28.572712919539818</v>
      </c>
      <c r="P25" s="6">
        <f t="shared" si="7"/>
        <v>42.427481608601674</v>
      </c>
      <c r="Q25" s="6">
        <f t="shared" si="8"/>
        <v>0.6734482424181178</v>
      </c>
      <c r="R25" s="6">
        <f t="shared" si="9"/>
        <v>1</v>
      </c>
    </row>
    <row r="26" spans="1:18" ht="12.75">
      <c r="A26" s="6">
        <f t="shared" si="17"/>
        <v>-0.24999999999999967</v>
      </c>
      <c r="B26" s="1" t="b">
        <f t="shared" si="10"/>
        <v>0</v>
      </c>
      <c r="C26" s="1" t="b">
        <f t="shared" si="11"/>
        <v>1</v>
      </c>
      <c r="D26" s="1" t="b">
        <f t="shared" si="12"/>
        <v>1</v>
      </c>
      <c r="E26" s="9">
        <f t="shared" si="13"/>
        <v>0.09817477042468077</v>
      </c>
      <c r="F26" s="6">
        <f t="shared" si="14"/>
        <v>-0.11375114649460202</v>
      </c>
      <c r="G26" s="6">
        <f t="shared" si="15"/>
        <v>0.11375114649460202</v>
      </c>
      <c r="H26" s="6">
        <f t="shared" si="16"/>
        <v>0.0863411340957563</v>
      </c>
      <c r="I26" s="6">
        <f t="shared" si="0"/>
        <v>-0.0863411340957563</v>
      </c>
      <c r="J26" s="10">
        <f t="shared" si="1"/>
        <v>195.38473949455187</v>
      </c>
      <c r="K26" s="10">
        <f t="shared" si="2"/>
        <v>828.6152605054481</v>
      </c>
      <c r="L26" s="10">
        <f t="shared" si="3"/>
        <v>151.90477717026164</v>
      </c>
      <c r="M26" s="10">
        <f t="shared" si="4"/>
        <v>872.0952228297383</v>
      </c>
      <c r="N26" s="10">
        <f t="shared" si="5"/>
        <v>18.76188949640506</v>
      </c>
      <c r="O26" s="6">
        <f t="shared" si="6"/>
        <v>44.05053683966665</v>
      </c>
      <c r="P26" s="6">
        <f t="shared" si="7"/>
        <v>57.98183896814651</v>
      </c>
      <c r="Q26" s="6">
        <f t="shared" si="8"/>
        <v>0.7597299020451334</v>
      </c>
      <c r="R26" s="6">
        <f t="shared" si="9"/>
        <v>1</v>
      </c>
    </row>
    <row r="27" spans="1:18" ht="12.75">
      <c r="A27" s="6">
        <f t="shared" si="17"/>
        <v>-0.19999999999999968</v>
      </c>
      <c r="B27" s="1" t="b">
        <f t="shared" si="10"/>
        <v>0</v>
      </c>
      <c r="C27" s="1" t="b">
        <f t="shared" si="11"/>
        <v>1</v>
      </c>
      <c r="D27" s="1" t="b">
        <f t="shared" si="12"/>
        <v>1</v>
      </c>
      <c r="E27" s="9">
        <f t="shared" si="13"/>
        <v>0.06283185307179566</v>
      </c>
      <c r="F27" s="6">
        <f t="shared" si="14"/>
        <v>-0.06888232219813095</v>
      </c>
      <c r="G27" s="6">
        <f t="shared" si="15"/>
        <v>0.06888232219813095</v>
      </c>
      <c r="H27" s="6">
        <f t="shared" si="16"/>
        <v>0.05775739052917475</v>
      </c>
      <c r="I27" s="6">
        <f t="shared" si="0"/>
        <v>-0.05775739052917475</v>
      </c>
      <c r="J27" s="10">
        <f t="shared" si="1"/>
        <v>185.63476421219826</v>
      </c>
      <c r="K27" s="10">
        <f t="shared" si="2"/>
        <v>838.3652357878018</v>
      </c>
      <c r="L27" s="10">
        <f t="shared" si="3"/>
        <v>158.1160117551006</v>
      </c>
      <c r="M27" s="10">
        <f t="shared" si="4"/>
        <v>865.8839882448995</v>
      </c>
      <c r="N27" s="10">
        <f t="shared" si="5"/>
        <v>12.550654911566074</v>
      </c>
      <c r="O27" s="6">
        <f t="shared" si="6"/>
        <v>72.64499814695156</v>
      </c>
      <c r="P27" s="6">
        <f t="shared" si="7"/>
        <v>86.61715784942231</v>
      </c>
      <c r="Q27" s="6">
        <f t="shared" si="8"/>
        <v>0.8386906237819493</v>
      </c>
      <c r="R27" s="6">
        <f t="shared" si="9"/>
        <v>1</v>
      </c>
    </row>
    <row r="28" spans="1:18" ht="12.75">
      <c r="A28" s="6">
        <f t="shared" si="17"/>
        <v>-0.1499999999999997</v>
      </c>
      <c r="B28" s="1" t="b">
        <f t="shared" si="10"/>
        <v>0</v>
      </c>
      <c r="C28" s="1" t="b">
        <f t="shared" si="11"/>
        <v>1</v>
      </c>
      <c r="D28" s="1" t="b">
        <f t="shared" si="12"/>
        <v>1</v>
      </c>
      <c r="E28" s="9">
        <f t="shared" si="13"/>
        <v>0.03534291735288502</v>
      </c>
      <c r="F28" s="6">
        <f t="shared" si="14"/>
        <v>-0.03718187385974475</v>
      </c>
      <c r="G28" s="6">
        <f t="shared" si="15"/>
        <v>0.03718187385974475</v>
      </c>
      <c r="H28" s="6">
        <f t="shared" si="16"/>
        <v>0.033677226374257054</v>
      </c>
      <c r="I28" s="6">
        <f t="shared" si="0"/>
        <v>-0.033677226374257054</v>
      </c>
      <c r="J28" s="10">
        <f t="shared" si="1"/>
        <v>178.74627108617932</v>
      </c>
      <c r="K28" s="10">
        <f t="shared" si="2"/>
        <v>845.2537289138207</v>
      </c>
      <c r="L28" s="10">
        <f t="shared" si="3"/>
        <v>163.3486205650429</v>
      </c>
      <c r="M28" s="10">
        <f t="shared" si="4"/>
        <v>860.6513794349571</v>
      </c>
      <c r="N28" s="10">
        <f t="shared" si="5"/>
        <v>7.318046101623819</v>
      </c>
      <c r="O28" s="6">
        <f t="shared" si="6"/>
        <v>134.50511615322193</v>
      </c>
      <c r="P28" s="6">
        <f t="shared" si="7"/>
        <v>148.49635178217596</v>
      </c>
      <c r="Q28" s="6">
        <f t="shared" si="8"/>
        <v>0.9057806103581771</v>
      </c>
      <c r="R28" s="6">
        <f t="shared" si="9"/>
        <v>1</v>
      </c>
    </row>
    <row r="29" spans="1:18" ht="12.75">
      <c r="A29" s="6">
        <f t="shared" si="17"/>
        <v>-0.09999999999999969</v>
      </c>
      <c r="B29" s="1" t="b">
        <f t="shared" si="10"/>
        <v>0</v>
      </c>
      <c r="C29" s="1" t="b">
        <f t="shared" si="11"/>
        <v>1</v>
      </c>
      <c r="D29" s="1" t="b">
        <f t="shared" si="12"/>
        <v>1</v>
      </c>
      <c r="E29" s="9">
        <f t="shared" si="13"/>
        <v>0.015707963267948866</v>
      </c>
      <c r="F29" s="6">
        <f t="shared" si="14"/>
        <v>-0.01606113640295531</v>
      </c>
      <c r="G29" s="6">
        <f t="shared" si="15"/>
        <v>0.01606113640295531</v>
      </c>
      <c r="H29" s="6">
        <f t="shared" si="16"/>
        <v>0.015369986805184886</v>
      </c>
      <c r="I29" s="6">
        <f t="shared" si="0"/>
        <v>-0.015369986805184886</v>
      </c>
      <c r="J29" s="10">
        <f t="shared" si="1"/>
        <v>174.1567443629446</v>
      </c>
      <c r="K29" s="10">
        <f t="shared" si="2"/>
        <v>849.8432556370554</v>
      </c>
      <c r="L29" s="10">
        <f t="shared" si="3"/>
        <v>167.32677546625382</v>
      </c>
      <c r="M29" s="10">
        <f t="shared" si="4"/>
        <v>856.6732245337462</v>
      </c>
      <c r="N29" s="10">
        <f t="shared" si="5"/>
        <v>3.3398912004128536</v>
      </c>
      <c r="O29" s="6">
        <f t="shared" si="6"/>
        <v>311.3238595185422</v>
      </c>
      <c r="P29" s="6">
        <f t="shared" si="7"/>
        <v>325.322131537839</v>
      </c>
      <c r="Q29" s="6">
        <f t="shared" si="8"/>
        <v>0.9569710429686255</v>
      </c>
      <c r="R29" s="6">
        <f t="shared" si="9"/>
        <v>1</v>
      </c>
    </row>
    <row r="30" spans="1:18" ht="12.75">
      <c r="A30" s="6">
        <f t="shared" si="17"/>
        <v>-0.049999999999999684</v>
      </c>
      <c r="B30" s="1" t="b">
        <f t="shared" si="10"/>
        <v>0</v>
      </c>
      <c r="C30" s="1" t="b">
        <f t="shared" si="11"/>
        <v>0</v>
      </c>
      <c r="D30" s="1" t="b">
        <f t="shared" si="12"/>
        <v>1</v>
      </c>
      <c r="E30" s="9">
        <f t="shared" si="13"/>
        <v>0.0039269908169871914</v>
      </c>
      <c r="F30" s="6">
        <f t="shared" si="14"/>
        <v>0</v>
      </c>
      <c r="G30" s="6">
        <f t="shared" si="15"/>
        <v>0</v>
      </c>
      <c r="H30" s="6">
        <f t="shared" si="16"/>
        <v>0</v>
      </c>
      <c r="I30" s="6">
        <f t="shared" si="0"/>
        <v>0</v>
      </c>
      <c r="J30" s="10">
        <f t="shared" si="1"/>
        <v>170.66666666666669</v>
      </c>
      <c r="K30" s="10">
        <f t="shared" si="2"/>
        <v>853.3333333333333</v>
      </c>
      <c r="L30" s="10">
        <f t="shared" si="3"/>
        <v>170.66666666666669</v>
      </c>
      <c r="M30" s="10">
        <f t="shared" si="4"/>
        <v>853.3333333333333</v>
      </c>
      <c r="N30" s="10">
        <f t="shared" si="5"/>
        <v>0</v>
      </c>
      <c r="O30" s="6"/>
      <c r="P30" s="6"/>
      <c r="Q30" s="6">
        <v>1</v>
      </c>
      <c r="R30" s="6">
        <v>1</v>
      </c>
    </row>
    <row r="31" spans="1:18" ht="12.75">
      <c r="A31" s="6">
        <f t="shared" si="17"/>
        <v>3.191891195797325E-16</v>
      </c>
      <c r="B31" s="1" t="b">
        <f t="shared" si="10"/>
        <v>0</v>
      </c>
      <c r="C31" s="1" t="b">
        <f t="shared" si="11"/>
        <v>0</v>
      </c>
      <c r="D31" s="1" t="b">
        <f t="shared" si="12"/>
        <v>1</v>
      </c>
      <c r="E31" s="9">
        <f t="shared" si="13"/>
        <v>-1.60035390794081E-31</v>
      </c>
      <c r="F31" s="6">
        <f t="shared" si="14"/>
        <v>0</v>
      </c>
      <c r="G31" s="6">
        <f t="shared" si="15"/>
        <v>0</v>
      </c>
      <c r="H31" s="6">
        <f t="shared" si="16"/>
        <v>0</v>
      </c>
      <c r="I31" s="6">
        <f t="shared" si="0"/>
        <v>0</v>
      </c>
      <c r="J31" s="10">
        <f t="shared" si="1"/>
        <v>170.66666666666669</v>
      </c>
      <c r="K31" s="10">
        <f t="shared" si="2"/>
        <v>853.3333333333333</v>
      </c>
      <c r="L31" s="10">
        <f t="shared" si="3"/>
        <v>170.66666666666669</v>
      </c>
      <c r="M31" s="10">
        <f t="shared" si="4"/>
        <v>853.3333333333333</v>
      </c>
      <c r="N31" s="10">
        <f t="shared" si="5"/>
        <v>0</v>
      </c>
      <c r="O31" s="6"/>
      <c r="P31" s="6"/>
      <c r="Q31" s="6">
        <v>1</v>
      </c>
      <c r="R31" s="6">
        <v>1</v>
      </c>
    </row>
    <row r="32" spans="1:18" ht="12.75">
      <c r="A32" s="6">
        <f t="shared" si="17"/>
        <v>0.05000000000000032</v>
      </c>
      <c r="B32" s="1" t="b">
        <f t="shared" si="10"/>
        <v>1</v>
      </c>
      <c r="C32" s="1" t="b">
        <f t="shared" si="11"/>
        <v>0</v>
      </c>
      <c r="D32" s="1" t="b">
        <f t="shared" si="12"/>
        <v>1</v>
      </c>
      <c r="E32" s="9">
        <f t="shared" si="13"/>
        <v>-0.003926990816987292</v>
      </c>
      <c r="F32" s="6">
        <f t="shared" si="14"/>
        <v>0.003905519213435759</v>
      </c>
      <c r="G32" s="6">
        <f t="shared" si="15"/>
        <v>-0.003905519213435759</v>
      </c>
      <c r="H32" s="6">
        <f t="shared" si="16"/>
        <v>-0.003948699815858974</v>
      </c>
      <c r="I32" s="6">
        <f t="shared" si="0"/>
        <v>0.003948699815858974</v>
      </c>
      <c r="J32" s="10">
        <f t="shared" si="1"/>
        <v>169.8179991031007</v>
      </c>
      <c r="K32" s="10">
        <f t="shared" si="2"/>
        <v>854.1820008968994</v>
      </c>
      <c r="L32" s="10">
        <f t="shared" si="3"/>
        <v>171.52471735566343</v>
      </c>
      <c r="M32" s="10">
        <f t="shared" si="4"/>
        <v>852.4752826443366</v>
      </c>
      <c r="N32" s="10">
        <f t="shared" si="5"/>
        <v>-0.8580506889967106</v>
      </c>
      <c r="O32" s="6"/>
      <c r="P32" s="6"/>
      <c r="Q32" s="6">
        <v>1</v>
      </c>
      <c r="R32" s="6">
        <v>1</v>
      </c>
    </row>
    <row r="33" spans="1:18" ht="12.75">
      <c r="A33" s="6">
        <f t="shared" si="17"/>
        <v>0.10000000000000032</v>
      </c>
      <c r="B33" s="1" t="b">
        <f t="shared" si="10"/>
        <v>1</v>
      </c>
      <c r="C33" s="1" t="b">
        <f t="shared" si="11"/>
        <v>0</v>
      </c>
      <c r="D33" s="1" t="b">
        <f t="shared" si="12"/>
        <v>1</v>
      </c>
      <c r="E33" s="9">
        <f t="shared" si="13"/>
        <v>-0.015707963267949068</v>
      </c>
      <c r="F33" s="6">
        <f t="shared" si="14"/>
        <v>0.015369986805185077</v>
      </c>
      <c r="G33" s="6">
        <f t="shared" si="15"/>
        <v>-0.015369986805185077</v>
      </c>
      <c r="H33" s="6">
        <f t="shared" si="16"/>
        <v>-0.016061136402955523</v>
      </c>
      <c r="I33" s="6">
        <f t="shared" si="0"/>
        <v>0.016061136402955523</v>
      </c>
      <c r="J33" s="10">
        <f t="shared" si="1"/>
        <v>167.32677546625376</v>
      </c>
      <c r="K33" s="10">
        <f t="shared" si="2"/>
        <v>856.6732245337462</v>
      </c>
      <c r="L33" s="10">
        <f t="shared" si="3"/>
        <v>174.1567443629446</v>
      </c>
      <c r="M33" s="10">
        <f t="shared" si="4"/>
        <v>849.8432556370553</v>
      </c>
      <c r="N33" s="10">
        <f t="shared" si="5"/>
        <v>-3.4900776962779205</v>
      </c>
      <c r="O33" s="6">
        <f aca="true" t="shared" si="18" ref="O33:O51">ABS($B$5/(2*SIN(G33)))</f>
        <v>325.322131537835</v>
      </c>
      <c r="P33" s="6">
        <f aca="true" t="shared" si="19" ref="P33:P51">ABS($B$5/(2*SIN(H33)))</f>
        <v>311.32385951853803</v>
      </c>
      <c r="Q33" s="6">
        <f aca="true" t="shared" si="20" ref="Q33:Q51">O33/MAX($O33:$P33)</f>
        <v>1</v>
      </c>
      <c r="R33" s="6">
        <f aca="true" t="shared" si="21" ref="R33:R51">P33/MAX($O33:$P33)</f>
        <v>0.9569710429686246</v>
      </c>
    </row>
    <row r="34" spans="1:18" ht="12.75">
      <c r="A34" s="6">
        <f t="shared" si="17"/>
        <v>0.15000000000000033</v>
      </c>
      <c r="B34" s="1" t="b">
        <f t="shared" si="10"/>
        <v>1</v>
      </c>
      <c r="C34" s="1" t="b">
        <f t="shared" si="11"/>
        <v>0</v>
      </c>
      <c r="D34" s="1" t="b">
        <f t="shared" si="12"/>
        <v>1</v>
      </c>
      <c r="E34" s="9">
        <f t="shared" si="13"/>
        <v>-0.03534291735288533</v>
      </c>
      <c r="F34" s="6">
        <f t="shared" si="14"/>
        <v>0.03367722637425733</v>
      </c>
      <c r="G34" s="6">
        <f t="shared" si="15"/>
        <v>-0.03367722637425733</v>
      </c>
      <c r="H34" s="6">
        <f t="shared" si="16"/>
        <v>-0.03718187385974509</v>
      </c>
      <c r="I34" s="6">
        <f t="shared" si="0"/>
        <v>0.03718187385974509</v>
      </c>
      <c r="J34" s="10">
        <f t="shared" si="1"/>
        <v>163.34862056504278</v>
      </c>
      <c r="K34" s="10">
        <f t="shared" si="2"/>
        <v>860.6513794349571</v>
      </c>
      <c r="L34" s="10">
        <f t="shared" si="3"/>
        <v>178.74627108617932</v>
      </c>
      <c r="M34" s="10">
        <f t="shared" si="4"/>
        <v>845.2537289138206</v>
      </c>
      <c r="N34" s="10">
        <f t="shared" si="5"/>
        <v>-8.079604419512677</v>
      </c>
      <c r="O34" s="6">
        <f t="shared" si="18"/>
        <v>148.49635178217474</v>
      </c>
      <c r="P34" s="6">
        <f t="shared" si="19"/>
        <v>134.5051161532207</v>
      </c>
      <c r="Q34" s="6">
        <f t="shared" si="20"/>
        <v>1</v>
      </c>
      <c r="R34" s="6">
        <f t="shared" si="21"/>
        <v>0.9057806103581764</v>
      </c>
    </row>
    <row r="35" spans="1:18" ht="12.75">
      <c r="A35" s="6">
        <f t="shared" si="17"/>
        <v>0.20000000000000034</v>
      </c>
      <c r="B35" s="1" t="b">
        <f t="shared" si="10"/>
        <v>1</v>
      </c>
      <c r="C35" s="1" t="b">
        <f t="shared" si="11"/>
        <v>0</v>
      </c>
      <c r="D35" s="1" t="b">
        <f t="shared" si="12"/>
        <v>1</v>
      </c>
      <c r="E35" s="9">
        <f t="shared" si="13"/>
        <v>-0.06283185307179608</v>
      </c>
      <c r="F35" s="6">
        <f t="shared" si="14"/>
        <v>0.05775739052917509</v>
      </c>
      <c r="G35" s="6">
        <f t="shared" si="15"/>
        <v>-0.05775739052917509</v>
      </c>
      <c r="H35" s="6">
        <f t="shared" si="16"/>
        <v>-0.06888232219813145</v>
      </c>
      <c r="I35" s="6">
        <f t="shared" si="0"/>
        <v>0.06888232219813145</v>
      </c>
      <c r="J35" s="10">
        <f t="shared" si="1"/>
        <v>158.11601175510054</v>
      </c>
      <c r="K35" s="10">
        <f t="shared" si="2"/>
        <v>865.8839882448995</v>
      </c>
      <c r="L35" s="10">
        <f t="shared" si="3"/>
        <v>185.63476421219838</v>
      </c>
      <c r="M35" s="10">
        <f t="shared" si="4"/>
        <v>838.3652357878016</v>
      </c>
      <c r="N35" s="10">
        <f t="shared" si="5"/>
        <v>-14.96809754553168</v>
      </c>
      <c r="O35" s="6">
        <f t="shared" si="18"/>
        <v>86.6171578494218</v>
      </c>
      <c r="P35" s="6">
        <f t="shared" si="19"/>
        <v>72.64499814695104</v>
      </c>
      <c r="Q35" s="6">
        <f t="shared" si="20"/>
        <v>1</v>
      </c>
      <c r="R35" s="6">
        <f t="shared" si="21"/>
        <v>0.8386906237819481</v>
      </c>
    </row>
    <row r="36" spans="1:18" ht="12.75">
      <c r="A36" s="6">
        <f t="shared" si="17"/>
        <v>0.25000000000000033</v>
      </c>
      <c r="B36" s="1" t="b">
        <f t="shared" si="10"/>
        <v>1</v>
      </c>
      <c r="C36" s="1" t="b">
        <f t="shared" si="11"/>
        <v>0</v>
      </c>
      <c r="D36" s="1" t="b">
        <f t="shared" si="12"/>
        <v>1</v>
      </c>
      <c r="E36" s="9">
        <f t="shared" si="13"/>
        <v>-0.0981747704246813</v>
      </c>
      <c r="F36" s="6">
        <f t="shared" si="14"/>
        <v>0.08634113409575672</v>
      </c>
      <c r="G36" s="6">
        <f t="shared" si="15"/>
        <v>-0.08634113409575672</v>
      </c>
      <c r="H36" s="6">
        <f t="shared" si="16"/>
        <v>-0.11375114649460273</v>
      </c>
      <c r="I36" s="6">
        <f t="shared" si="0"/>
        <v>0.11375114649460273</v>
      </c>
      <c r="J36" s="10">
        <f t="shared" si="1"/>
        <v>151.90477717026153</v>
      </c>
      <c r="K36" s="10">
        <f t="shared" si="2"/>
        <v>872.0952228297385</v>
      </c>
      <c r="L36" s="10">
        <f t="shared" si="3"/>
        <v>195.3847394945521</v>
      </c>
      <c r="M36" s="10">
        <f t="shared" si="4"/>
        <v>828.615260505448</v>
      </c>
      <c r="N36" s="10">
        <f t="shared" si="5"/>
        <v>-24.71807282788536</v>
      </c>
      <c r="O36" s="6">
        <f t="shared" si="18"/>
        <v>57.981838968146235</v>
      </c>
      <c r="P36" s="6">
        <f t="shared" si="19"/>
        <v>44.05053683966637</v>
      </c>
      <c r="Q36" s="6">
        <f t="shared" si="20"/>
        <v>1</v>
      </c>
      <c r="R36" s="6">
        <f t="shared" si="21"/>
        <v>0.7597299020451322</v>
      </c>
    </row>
    <row r="37" spans="1:18" ht="12.75">
      <c r="A37" s="6">
        <f t="shared" si="17"/>
        <v>0.3000000000000003</v>
      </c>
      <c r="B37" s="1" t="b">
        <f t="shared" si="10"/>
        <v>1</v>
      </c>
      <c r="C37" s="1" t="b">
        <f t="shared" si="11"/>
        <v>0</v>
      </c>
      <c r="D37" s="1" t="b">
        <f t="shared" si="12"/>
        <v>1</v>
      </c>
      <c r="E37" s="9">
        <f t="shared" si="13"/>
        <v>-0.141371669411541</v>
      </c>
      <c r="F37" s="6">
        <f t="shared" si="14"/>
        <v>0.11812264673708067</v>
      </c>
      <c r="G37" s="6">
        <f t="shared" si="15"/>
        <v>-0.11812264673708067</v>
      </c>
      <c r="H37" s="6">
        <f t="shared" si="16"/>
        <v>-0.17589777859923092</v>
      </c>
      <c r="I37" s="6">
        <f t="shared" si="0"/>
        <v>0.17589777859923092</v>
      </c>
      <c r="J37" s="10">
        <f t="shared" si="1"/>
        <v>144.99866880777677</v>
      </c>
      <c r="K37" s="10">
        <f t="shared" si="2"/>
        <v>879.0013311922232</v>
      </c>
      <c r="L37" s="10">
        <f t="shared" si="3"/>
        <v>208.88917462077637</v>
      </c>
      <c r="M37" s="10">
        <f t="shared" si="4"/>
        <v>815.1108253792237</v>
      </c>
      <c r="N37" s="10">
        <f t="shared" si="5"/>
        <v>-38.22250795410965</v>
      </c>
      <c r="O37" s="6">
        <f t="shared" si="18"/>
        <v>42.42748160860152</v>
      </c>
      <c r="P37" s="6">
        <f t="shared" si="19"/>
        <v>28.57271291953966</v>
      </c>
      <c r="Q37" s="6">
        <f t="shared" si="20"/>
        <v>1</v>
      </c>
      <c r="R37" s="6">
        <f t="shared" si="21"/>
        <v>0.6734482424181166</v>
      </c>
    </row>
    <row r="38" spans="1:18" ht="12.75">
      <c r="A38" s="6">
        <f t="shared" si="17"/>
        <v>0.3500000000000003</v>
      </c>
      <c r="B38" s="1" t="b">
        <f t="shared" si="10"/>
        <v>1</v>
      </c>
      <c r="C38" s="1" t="b">
        <f t="shared" si="11"/>
        <v>0</v>
      </c>
      <c r="D38" s="1" t="b">
        <f t="shared" si="12"/>
        <v>1</v>
      </c>
      <c r="E38" s="9">
        <f t="shared" si="13"/>
        <v>-0.19242255003237518</v>
      </c>
      <c r="F38" s="6">
        <f t="shared" si="14"/>
        <v>0.15189932954498098</v>
      </c>
      <c r="G38" s="6">
        <f t="shared" si="15"/>
        <v>-0.15189932954498098</v>
      </c>
      <c r="H38" s="6">
        <f t="shared" si="16"/>
        <v>-0.26176284747078865</v>
      </c>
      <c r="I38" s="6">
        <f t="shared" si="0"/>
        <v>0.26176284747078865</v>
      </c>
      <c r="J38" s="10">
        <f t="shared" si="1"/>
        <v>137.65901086798027</v>
      </c>
      <c r="K38" s="10">
        <f t="shared" si="2"/>
        <v>886.3409891320198</v>
      </c>
      <c r="L38" s="10">
        <f t="shared" si="3"/>
        <v>227.5476153586837</v>
      </c>
      <c r="M38" s="10">
        <f t="shared" si="4"/>
        <v>796.4523846413164</v>
      </c>
      <c r="N38" s="10">
        <f t="shared" si="5"/>
        <v>-56.88094869201694</v>
      </c>
      <c r="O38" s="6">
        <f t="shared" si="18"/>
        <v>33.04346200358634</v>
      </c>
      <c r="P38" s="6">
        <f t="shared" si="19"/>
        <v>19.321151371085644</v>
      </c>
      <c r="Q38" s="6">
        <f t="shared" si="20"/>
        <v>1</v>
      </c>
      <c r="R38" s="6">
        <f t="shared" si="21"/>
        <v>0.58471934233128</v>
      </c>
    </row>
    <row r="39" spans="1:18" ht="12.75">
      <c r="A39" s="6">
        <f t="shared" si="17"/>
        <v>0.4000000000000003</v>
      </c>
      <c r="B39" s="1" t="b">
        <f t="shared" si="10"/>
        <v>1</v>
      </c>
      <c r="C39" s="1" t="b">
        <f t="shared" si="11"/>
        <v>0</v>
      </c>
      <c r="D39" s="1" t="b">
        <f t="shared" si="12"/>
        <v>1</v>
      </c>
      <c r="E39" s="9">
        <f t="shared" si="13"/>
        <v>-0.25132741228718386</v>
      </c>
      <c r="F39" s="6">
        <f t="shared" si="14"/>
        <v>0.1866677949370092</v>
      </c>
      <c r="G39" s="6">
        <f t="shared" si="15"/>
        <v>-0.1866677949370092</v>
      </c>
      <c r="H39" s="6">
        <f t="shared" si="16"/>
        <v>-0.3812328173398877</v>
      </c>
      <c r="I39" s="6">
        <f t="shared" si="0"/>
        <v>0.3812328173398877</v>
      </c>
      <c r="J39" s="10">
        <f t="shared" si="1"/>
        <v>130.10383901997835</v>
      </c>
      <c r="K39" s="10">
        <f t="shared" si="2"/>
        <v>893.8961609800217</v>
      </c>
      <c r="L39" s="10">
        <f t="shared" si="3"/>
        <v>253.50838592647546</v>
      </c>
      <c r="M39" s="10">
        <f t="shared" si="4"/>
        <v>770.4916140735245</v>
      </c>
      <c r="N39" s="10">
        <f t="shared" si="5"/>
        <v>-82.84171925980877</v>
      </c>
      <c r="O39" s="6">
        <f t="shared" si="18"/>
        <v>26.941743586779385</v>
      </c>
      <c r="P39" s="6">
        <f t="shared" si="19"/>
        <v>13.438509880399272</v>
      </c>
      <c r="Q39" s="6">
        <f t="shared" si="20"/>
        <v>1</v>
      </c>
      <c r="R39" s="6">
        <f t="shared" si="21"/>
        <v>0.4987988189076856</v>
      </c>
    </row>
    <row r="40" spans="1:18" ht="12.75">
      <c r="A40" s="6">
        <f t="shared" si="17"/>
        <v>0.4500000000000003</v>
      </c>
      <c r="B40" s="1" t="b">
        <f t="shared" si="10"/>
        <v>1</v>
      </c>
      <c r="C40" s="1" t="b">
        <f t="shared" si="11"/>
        <v>0</v>
      </c>
      <c r="D40" s="1" t="b">
        <f t="shared" si="12"/>
        <v>1</v>
      </c>
      <c r="E40" s="9">
        <f t="shared" si="13"/>
        <v>-0.318086256175967</v>
      </c>
      <c r="F40" s="6">
        <f t="shared" si="14"/>
        <v>0.22167129198680047</v>
      </c>
      <c r="G40" s="6">
        <f t="shared" si="15"/>
        <v>-0.22167129198680047</v>
      </c>
      <c r="H40" s="6">
        <f t="shared" si="16"/>
        <v>-0.5483627107548498</v>
      </c>
      <c r="I40" s="6">
        <f t="shared" si="0"/>
        <v>0.5483627107548498</v>
      </c>
      <c r="J40" s="10">
        <f t="shared" si="1"/>
        <v>122.49759489875129</v>
      </c>
      <c r="K40" s="10">
        <f t="shared" si="2"/>
        <v>901.5024051012488</v>
      </c>
      <c r="L40" s="10">
        <f t="shared" si="3"/>
        <v>289.82563638463915</v>
      </c>
      <c r="M40" s="10">
        <f t="shared" si="4"/>
        <v>734.1743636153609</v>
      </c>
      <c r="N40" s="10">
        <f t="shared" si="5"/>
        <v>-119.15896971797243</v>
      </c>
      <c r="O40" s="6">
        <f t="shared" si="18"/>
        <v>22.741710909511326</v>
      </c>
      <c r="P40" s="6">
        <f t="shared" si="19"/>
        <v>9.591577218890652</v>
      </c>
      <c r="Q40" s="6">
        <f t="shared" si="20"/>
        <v>1</v>
      </c>
      <c r="R40" s="6">
        <f t="shared" si="21"/>
        <v>0.42176146100244116</v>
      </c>
    </row>
    <row r="41" spans="1:18" ht="12.75">
      <c r="A41" s="6">
        <f t="shared" si="17"/>
        <v>0.5000000000000003</v>
      </c>
      <c r="B41" s="1" t="b">
        <f t="shared" si="10"/>
        <v>1</v>
      </c>
      <c r="C41" s="1" t="b">
        <f t="shared" si="11"/>
        <v>0</v>
      </c>
      <c r="D41" s="1" t="b">
        <f t="shared" si="12"/>
        <v>1</v>
      </c>
      <c r="E41" s="9">
        <f t="shared" si="13"/>
        <v>-0.39269908169872464</v>
      </c>
      <c r="F41" s="6">
        <f t="shared" si="14"/>
        <v>0.2564063567806671</v>
      </c>
      <c r="G41" s="6">
        <f t="shared" si="15"/>
        <v>-0.2564063567806671</v>
      </c>
      <c r="H41" s="6">
        <f t="shared" si="16"/>
        <v>-0.7783416492724022</v>
      </c>
      <c r="I41" s="6">
        <f t="shared" si="0"/>
        <v>0.7783416492724022</v>
      </c>
      <c r="J41" s="10">
        <f t="shared" si="1"/>
        <v>114.94968098566517</v>
      </c>
      <c r="K41" s="10">
        <f t="shared" si="2"/>
        <v>909.0503190143347</v>
      </c>
      <c r="L41" s="10">
        <f t="shared" si="3"/>
        <v>339.79995599667353</v>
      </c>
      <c r="M41" s="10">
        <f t="shared" si="4"/>
        <v>684.2000440033264</v>
      </c>
      <c r="N41" s="10">
        <f t="shared" si="5"/>
        <v>-169.1332893300069</v>
      </c>
      <c r="O41" s="6">
        <f t="shared" si="18"/>
        <v>19.715618871462564</v>
      </c>
      <c r="P41" s="6">
        <f t="shared" si="19"/>
        <v>7.121497648145223</v>
      </c>
      <c r="Q41" s="6">
        <f t="shared" si="20"/>
        <v>1</v>
      </c>
      <c r="R41" s="6">
        <f t="shared" si="21"/>
        <v>0.3612109614501251</v>
      </c>
    </row>
    <row r="42" spans="1:18" ht="12.75">
      <c r="A42" s="6">
        <f t="shared" si="17"/>
        <v>0.5500000000000004</v>
      </c>
      <c r="B42" s="1" t="b">
        <f t="shared" si="10"/>
        <v>1</v>
      </c>
      <c r="C42" s="1" t="b">
        <f t="shared" si="11"/>
        <v>0</v>
      </c>
      <c r="D42" s="1" t="b">
        <f t="shared" si="12"/>
        <v>1</v>
      </c>
      <c r="E42" s="9">
        <f t="shared" si="13"/>
        <v>-0.4751658888554569</v>
      </c>
      <c r="F42" s="6">
        <f t="shared" si="14"/>
        <v>0.2906030203591792</v>
      </c>
      <c r="G42" s="6">
        <f t="shared" si="15"/>
        <v>-0.2906030203591792</v>
      </c>
      <c r="H42" s="6">
        <f t="shared" si="16"/>
        <v>-1.0728005160022744</v>
      </c>
      <c r="I42" s="6">
        <f t="shared" si="0"/>
        <v>1.0728005160022744</v>
      </c>
      <c r="J42" s="10">
        <f t="shared" si="1"/>
        <v>107.51876141383946</v>
      </c>
      <c r="K42" s="10">
        <f t="shared" si="2"/>
        <v>916.4812385861605</v>
      </c>
      <c r="L42" s="10">
        <f t="shared" si="3"/>
        <v>403.7857349267428</v>
      </c>
      <c r="M42" s="10">
        <f t="shared" si="4"/>
        <v>620.2142650732571</v>
      </c>
      <c r="N42" s="10">
        <f t="shared" si="5"/>
        <v>-233.11906826007615</v>
      </c>
      <c r="O42" s="6">
        <f t="shared" si="18"/>
        <v>17.450178905853114</v>
      </c>
      <c r="P42" s="6">
        <f t="shared" si="19"/>
        <v>5.691249758348418</v>
      </c>
      <c r="Q42" s="6">
        <f t="shared" si="20"/>
        <v>1</v>
      </c>
      <c r="R42" s="6">
        <f t="shared" si="21"/>
        <v>0.32614277418321863</v>
      </c>
    </row>
    <row r="43" spans="1:18" ht="12.75">
      <c r="A43" s="6">
        <f t="shared" si="17"/>
        <v>0.6000000000000004</v>
      </c>
      <c r="B43" s="1" t="b">
        <f t="shared" si="10"/>
        <v>1</v>
      </c>
      <c r="C43" s="1" t="b">
        <f t="shared" si="11"/>
        <v>0</v>
      </c>
      <c r="D43" s="1" t="b">
        <f t="shared" si="12"/>
        <v>1</v>
      </c>
      <c r="E43" s="9">
        <f t="shared" si="13"/>
        <v>-0.5654866776461636</v>
      </c>
      <c r="F43" s="6">
        <f t="shared" si="14"/>
        <v>0.3241935378481082</v>
      </c>
      <c r="G43" s="6">
        <f t="shared" si="15"/>
        <v>-0.3241935378481082</v>
      </c>
      <c r="H43" s="6">
        <f t="shared" si="16"/>
        <v>-1.3968251152787585</v>
      </c>
      <c r="I43" s="6">
        <f t="shared" si="0"/>
        <v>1.3968251152787585</v>
      </c>
      <c r="J43" s="10">
        <f t="shared" si="1"/>
        <v>100.21955711388892</v>
      </c>
      <c r="K43" s="10">
        <f t="shared" si="2"/>
        <v>923.7804428861111</v>
      </c>
      <c r="L43" s="10">
        <f t="shared" si="3"/>
        <v>474.1961342041033</v>
      </c>
      <c r="M43" s="10">
        <f t="shared" si="4"/>
        <v>549.8038657958966</v>
      </c>
      <c r="N43" s="10">
        <f t="shared" si="5"/>
        <v>-303.52946753743663</v>
      </c>
      <c r="O43" s="6">
        <f t="shared" si="18"/>
        <v>15.696397139238666</v>
      </c>
      <c r="P43" s="6">
        <f t="shared" si="19"/>
        <v>5.076631044018168</v>
      </c>
      <c r="Q43" s="6">
        <f t="shared" si="20"/>
        <v>1</v>
      </c>
      <c r="R43" s="6">
        <f t="shared" si="21"/>
        <v>0.32342651622437246</v>
      </c>
    </row>
    <row r="44" spans="1:18" ht="12.75">
      <c r="A44" s="6">
        <f t="shared" si="17"/>
        <v>0.6500000000000005</v>
      </c>
      <c r="B44" s="1" t="b">
        <f t="shared" si="10"/>
        <v>1</v>
      </c>
      <c r="C44" s="1" t="b">
        <f t="shared" si="11"/>
        <v>0</v>
      </c>
      <c r="D44" s="1" t="b">
        <f t="shared" si="12"/>
        <v>0</v>
      </c>
      <c r="E44" s="9">
        <f t="shared" si="13"/>
        <v>-0.6636614480708447</v>
      </c>
      <c r="F44" s="6">
        <f t="shared" si="14"/>
        <v>0.3572818104516126</v>
      </c>
      <c r="G44" s="6">
        <f t="shared" si="15"/>
        <v>-0.3572818104516126</v>
      </c>
      <c r="H44" s="6">
        <f t="shared" si="16"/>
        <v>-1.691416800424076</v>
      </c>
      <c r="I44" s="6">
        <f t="shared" si="0"/>
        <v>1.691416800424076</v>
      </c>
      <c r="J44" s="10">
        <f t="shared" si="1"/>
        <v>93.02949040101277</v>
      </c>
      <c r="K44" s="10">
        <f t="shared" si="2"/>
        <v>930.9705095989873</v>
      </c>
      <c r="L44" s="10">
        <f t="shared" si="3"/>
        <v>538.2107745159435</v>
      </c>
      <c r="M44" s="10">
        <f t="shared" si="4"/>
        <v>485.78922548405654</v>
      </c>
      <c r="N44" s="10">
        <f t="shared" si="5"/>
        <v>-367.54410784927677</v>
      </c>
      <c r="O44" s="6">
        <f t="shared" si="18"/>
        <v>14.296784488328584</v>
      </c>
      <c r="P44" s="6">
        <f t="shared" si="19"/>
        <v>5.036595061215113</v>
      </c>
      <c r="Q44" s="6">
        <f t="shared" si="20"/>
        <v>1</v>
      </c>
      <c r="R44" s="6">
        <f t="shared" si="21"/>
        <v>0.35228866080528953</v>
      </c>
    </row>
    <row r="45" spans="1:18" ht="12.75">
      <c r="A45" s="6">
        <f t="shared" si="17"/>
        <v>0.7000000000000005</v>
      </c>
      <c r="B45" s="1" t="b">
        <f t="shared" si="10"/>
        <v>1</v>
      </c>
      <c r="C45" s="1" t="b">
        <f t="shared" si="11"/>
        <v>0</v>
      </c>
      <c r="D45" s="1" t="b">
        <f t="shared" si="12"/>
        <v>0</v>
      </c>
      <c r="E45" s="9">
        <f t="shared" si="13"/>
        <v>-0.7696902001295004</v>
      </c>
      <c r="F45" s="6">
        <f t="shared" si="14"/>
        <v>0.39012217891693257</v>
      </c>
      <c r="G45" s="6">
        <f t="shared" si="15"/>
        <v>-0.39012217891693257</v>
      </c>
      <c r="H45" s="6">
        <f t="shared" si="16"/>
        <v>-1.9234864333893942</v>
      </c>
      <c r="I45" s="6">
        <f t="shared" si="0"/>
        <v>1.9234864333893942</v>
      </c>
      <c r="J45" s="10">
        <f t="shared" si="1"/>
        <v>85.89329314555135</v>
      </c>
      <c r="K45" s="10">
        <f t="shared" si="2"/>
        <v>938.1067068544487</v>
      </c>
      <c r="L45" s="10">
        <f t="shared" si="3"/>
        <v>588.6394010885076</v>
      </c>
      <c r="M45" s="10">
        <f t="shared" si="4"/>
        <v>435.3605989114924</v>
      </c>
      <c r="N45" s="10">
        <f t="shared" si="5"/>
        <v>-417.9727344218409</v>
      </c>
      <c r="O45" s="6">
        <f t="shared" si="18"/>
        <v>13.14746614343277</v>
      </c>
      <c r="P45" s="6">
        <f t="shared" si="19"/>
        <v>5.327952054349012</v>
      </c>
      <c r="Q45" s="6">
        <f t="shared" si="20"/>
        <v>1</v>
      </c>
      <c r="R45" s="6">
        <f t="shared" si="21"/>
        <v>0.405245542846319</v>
      </c>
    </row>
    <row r="46" spans="1:18" ht="12.75">
      <c r="A46" s="6">
        <f t="shared" si="17"/>
        <v>0.7500000000000006</v>
      </c>
      <c r="B46" s="1" t="b">
        <f t="shared" si="10"/>
        <v>1</v>
      </c>
      <c r="C46" s="1" t="b">
        <f t="shared" si="11"/>
        <v>0</v>
      </c>
      <c r="D46" s="1" t="b">
        <f t="shared" si="12"/>
        <v>0</v>
      </c>
      <c r="E46" s="9">
        <f t="shared" si="13"/>
        <v>-0.8835729338221308</v>
      </c>
      <c r="F46" s="6">
        <f t="shared" si="14"/>
        <v>0.4231139888981939</v>
      </c>
      <c r="G46" s="6">
        <f t="shared" si="15"/>
        <v>-0.4231139888981939</v>
      </c>
      <c r="H46" s="6">
        <f t="shared" si="16"/>
        <v>-2.0958720458190285</v>
      </c>
      <c r="I46" s="6">
        <f t="shared" si="0"/>
        <v>2.0958720458190285</v>
      </c>
      <c r="J46" s="10">
        <f t="shared" si="1"/>
        <v>78.72418771698091</v>
      </c>
      <c r="K46" s="10">
        <f t="shared" si="2"/>
        <v>945.2758122830191</v>
      </c>
      <c r="L46" s="10">
        <f t="shared" si="3"/>
        <v>626.0987169180628</v>
      </c>
      <c r="M46" s="10">
        <f t="shared" si="4"/>
        <v>397.9012830819372</v>
      </c>
      <c r="N46" s="10">
        <f t="shared" si="5"/>
        <v>-455.4320502513961</v>
      </c>
      <c r="O46" s="6">
        <f t="shared" si="18"/>
        <v>12.177247525648223</v>
      </c>
      <c r="P46" s="6">
        <f t="shared" si="19"/>
        <v>5.778436344279794</v>
      </c>
      <c r="Q46" s="6">
        <f t="shared" si="20"/>
        <v>1</v>
      </c>
      <c r="R46" s="6">
        <f t="shared" si="21"/>
        <v>0.4745272962637092</v>
      </c>
    </row>
    <row r="47" spans="1:18" ht="12.75">
      <c r="A47" s="6">
        <f t="shared" si="17"/>
        <v>0.8000000000000006</v>
      </c>
      <c r="B47" s="1" t="b">
        <f t="shared" si="10"/>
        <v>1</v>
      </c>
      <c r="C47" s="1" t="b">
        <f t="shared" si="11"/>
        <v>0</v>
      </c>
      <c r="D47" s="1" t="b">
        <f t="shared" si="12"/>
        <v>0</v>
      </c>
      <c r="E47" s="9">
        <f t="shared" si="13"/>
        <v>-1.0053096491487354</v>
      </c>
      <c r="F47" s="6">
        <f t="shared" si="14"/>
        <v>0.4568184257409434</v>
      </c>
      <c r="G47" s="6">
        <f t="shared" si="15"/>
        <v>-0.4568184257409434</v>
      </c>
      <c r="H47" s="6">
        <f t="shared" si="16"/>
        <v>-2.2240686336919575</v>
      </c>
      <c r="I47" s="6">
        <f t="shared" si="0"/>
        <v>2.2240686336919575</v>
      </c>
      <c r="J47" s="10">
        <f t="shared" si="1"/>
        <v>71.40022879282645</v>
      </c>
      <c r="K47" s="10">
        <f t="shared" si="2"/>
        <v>952.5997712071735</v>
      </c>
      <c r="L47" s="10">
        <f t="shared" si="3"/>
        <v>653.9557776421041</v>
      </c>
      <c r="M47" s="10">
        <f t="shared" si="4"/>
        <v>370.04422235789593</v>
      </c>
      <c r="N47" s="10">
        <f t="shared" si="5"/>
        <v>-483.2891109754374</v>
      </c>
      <c r="O47" s="6">
        <f t="shared" si="18"/>
        <v>11.335426421113404</v>
      </c>
      <c r="P47" s="6">
        <f t="shared" si="19"/>
        <v>6.296442685540417</v>
      </c>
      <c r="Q47" s="6">
        <f t="shared" si="20"/>
        <v>1</v>
      </c>
      <c r="R47" s="6">
        <f t="shared" si="21"/>
        <v>0.5554658864718703</v>
      </c>
    </row>
    <row r="48" spans="1:18" ht="12.75">
      <c r="A48" s="6">
        <f t="shared" si="17"/>
        <v>0.8500000000000006</v>
      </c>
      <c r="B48" s="1" t="b">
        <f t="shared" si="10"/>
        <v>1</v>
      </c>
      <c r="C48" s="1" t="b">
        <f t="shared" si="11"/>
        <v>0</v>
      </c>
      <c r="D48" s="1" t="b">
        <f t="shared" si="12"/>
        <v>0</v>
      </c>
      <c r="E48" s="9">
        <f t="shared" si="13"/>
        <v>-1.1349003461093146</v>
      </c>
      <c r="F48" s="6">
        <f t="shared" si="14"/>
        <v>0.4920077379397554</v>
      </c>
      <c r="G48" s="6">
        <f t="shared" si="15"/>
        <v>-0.4920077379397554</v>
      </c>
      <c r="H48" s="6">
        <f t="shared" si="16"/>
        <v>-2.3222008901011395</v>
      </c>
      <c r="I48" s="6">
        <f t="shared" si="0"/>
        <v>2.3222008901011395</v>
      </c>
      <c r="J48" s="10">
        <f t="shared" si="1"/>
        <v>63.75360712352574</v>
      </c>
      <c r="K48" s="10">
        <f t="shared" si="2"/>
        <v>960.2463928764741</v>
      </c>
      <c r="L48" s="10">
        <f t="shared" si="3"/>
        <v>675.2798726990447</v>
      </c>
      <c r="M48" s="10">
        <f t="shared" si="4"/>
        <v>348.72012730095537</v>
      </c>
      <c r="N48" s="10">
        <f t="shared" si="5"/>
        <v>-504.61320603237795</v>
      </c>
      <c r="O48" s="6">
        <f t="shared" si="18"/>
        <v>10.584330586905233</v>
      </c>
      <c r="P48" s="6">
        <f t="shared" si="19"/>
        <v>6.8424656417103185</v>
      </c>
      <c r="Q48" s="6">
        <f t="shared" si="20"/>
        <v>1</v>
      </c>
      <c r="R48" s="6">
        <f t="shared" si="21"/>
        <v>0.6464712704812631</v>
      </c>
    </row>
    <row r="49" spans="1:18" ht="12.75">
      <c r="A49" s="6">
        <f t="shared" si="17"/>
        <v>0.9000000000000007</v>
      </c>
      <c r="B49" s="1" t="b">
        <f t="shared" si="10"/>
        <v>1</v>
      </c>
      <c r="C49" s="1" t="b">
        <f t="shared" si="11"/>
        <v>0</v>
      </c>
      <c r="D49" s="1" t="b">
        <f t="shared" si="12"/>
        <v>0</v>
      </c>
      <c r="E49" s="9">
        <f t="shared" si="13"/>
        <v>-1.2723450247038681</v>
      </c>
      <c r="F49" s="6">
        <f t="shared" si="14"/>
        <v>0.5297665518022888</v>
      </c>
      <c r="G49" s="6">
        <f t="shared" si="15"/>
        <v>-0.5297665518022888</v>
      </c>
      <c r="H49" s="6">
        <f t="shared" si="16"/>
        <v>-2.4003073202503336</v>
      </c>
      <c r="I49" s="6">
        <f t="shared" si="0"/>
        <v>2.4003073202503336</v>
      </c>
      <c r="J49" s="10">
        <f t="shared" si="1"/>
        <v>55.548633901625465</v>
      </c>
      <c r="K49" s="10">
        <f t="shared" si="2"/>
        <v>968.4513660983746</v>
      </c>
      <c r="L49" s="10">
        <f t="shared" si="3"/>
        <v>692.2523647419755</v>
      </c>
      <c r="M49" s="10">
        <f t="shared" si="4"/>
        <v>331.74763525802445</v>
      </c>
      <c r="N49" s="10">
        <f t="shared" si="5"/>
        <v>-521.5856980753089</v>
      </c>
      <c r="O49" s="6">
        <f t="shared" si="18"/>
        <v>9.894487037027336</v>
      </c>
      <c r="P49" s="6">
        <f t="shared" si="19"/>
        <v>7.404812622444709</v>
      </c>
      <c r="Q49" s="6">
        <f t="shared" si="20"/>
        <v>1</v>
      </c>
      <c r="R49" s="6">
        <f t="shared" si="21"/>
        <v>0.7483776162154016</v>
      </c>
    </row>
    <row r="50" spans="1:18" ht="12.75">
      <c r="A50" s="6">
        <f t="shared" si="17"/>
        <v>0.9500000000000007</v>
      </c>
      <c r="B50" s="1" t="b">
        <f t="shared" si="10"/>
        <v>1</v>
      </c>
      <c r="C50" s="1" t="b">
        <f t="shared" si="11"/>
        <v>0</v>
      </c>
      <c r="D50" s="1" t="b">
        <f t="shared" si="12"/>
        <v>0</v>
      </c>
      <c r="E50" s="9">
        <f t="shared" si="13"/>
        <v>-1.4176436849323963</v>
      </c>
      <c r="F50" s="6">
        <f t="shared" si="14"/>
        <v>0.5716868572478893</v>
      </c>
      <c r="G50" s="6">
        <f t="shared" si="15"/>
        <v>-0.5716868572478893</v>
      </c>
      <c r="H50" s="6">
        <f t="shared" si="16"/>
        <v>-2.465146066659145</v>
      </c>
      <c r="I50" s="6">
        <f t="shared" si="0"/>
        <v>2.465146066659145</v>
      </c>
      <c r="J50" s="10">
        <f t="shared" si="1"/>
        <v>46.43937043569008</v>
      </c>
      <c r="K50" s="10">
        <f t="shared" si="2"/>
        <v>977.5606295643099</v>
      </c>
      <c r="L50" s="10">
        <f t="shared" si="3"/>
        <v>706.3417950922696</v>
      </c>
      <c r="M50" s="10">
        <f t="shared" si="4"/>
        <v>317.6582049077304</v>
      </c>
      <c r="N50" s="10">
        <f t="shared" si="5"/>
        <v>-535.6751284256029</v>
      </c>
      <c r="O50" s="6">
        <f t="shared" si="18"/>
        <v>9.241265367882612</v>
      </c>
      <c r="P50" s="6">
        <f t="shared" si="19"/>
        <v>7.986888430396246</v>
      </c>
      <c r="Q50" s="6">
        <f t="shared" si="20"/>
        <v>1</v>
      </c>
      <c r="R50" s="6">
        <f t="shared" si="21"/>
        <v>0.8642635085617315</v>
      </c>
    </row>
    <row r="51" spans="1:18" ht="12.75">
      <c r="A51" s="6">
        <v>1</v>
      </c>
      <c r="B51" s="1" t="b">
        <f t="shared" si="10"/>
        <v>1</v>
      </c>
      <c r="C51" s="1" t="b">
        <f t="shared" si="11"/>
        <v>0</v>
      </c>
      <c r="D51" s="1" t="b">
        <f t="shared" si="12"/>
        <v>0</v>
      </c>
      <c r="E51" s="9">
        <f t="shared" si="13"/>
        <v>-1.5707963267948966</v>
      </c>
      <c r="F51" s="6">
        <f t="shared" si="14"/>
        <v>0.6202494859828215</v>
      </c>
      <c r="G51" s="6">
        <f t="shared" si="15"/>
        <v>-0.6202494859828215</v>
      </c>
      <c r="H51" s="6">
        <f t="shared" si="16"/>
        <v>-2.5213431676069717</v>
      </c>
      <c r="I51" s="6">
        <f t="shared" si="0"/>
        <v>2.5213431676069717</v>
      </c>
      <c r="J51" s="10">
        <f t="shared" si="1"/>
        <v>35.88673311488236</v>
      </c>
      <c r="K51" s="10">
        <f t="shared" si="2"/>
        <v>988.1132668851176</v>
      </c>
      <c r="L51" s="10">
        <f t="shared" si="3"/>
        <v>718.5533997815492</v>
      </c>
      <c r="M51" s="10">
        <f t="shared" si="4"/>
        <v>305.4466002184509</v>
      </c>
      <c r="N51" s="10">
        <f t="shared" si="5"/>
        <v>-547.8867331148824</v>
      </c>
      <c r="O51" s="6">
        <f t="shared" si="18"/>
        <v>8.602325267042627</v>
      </c>
      <c r="P51" s="6">
        <f t="shared" si="19"/>
        <v>8.602325267042627</v>
      </c>
      <c r="Q51" s="6">
        <f t="shared" si="20"/>
        <v>1</v>
      </c>
      <c r="R51" s="6">
        <f t="shared" si="21"/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1" ht="25.5">
      <c r="A1" s="12" t="s">
        <v>29</v>
      </c>
    </row>
    <row r="4" spans="5:6" ht="12.75">
      <c r="E4" s="1" t="s">
        <v>14</v>
      </c>
      <c r="F4" s="1" t="s">
        <v>15</v>
      </c>
    </row>
    <row r="5" spans="1:6" ht="12.75">
      <c r="A5" s="3" t="s">
        <v>2</v>
      </c>
      <c r="B5" s="2">
        <f>'Pivot Calcs Snake'!B3</f>
        <v>14</v>
      </c>
      <c r="C5" s="1" t="s">
        <v>4</v>
      </c>
      <c r="E5" s="9">
        <f>3*PI()/4</f>
        <v>2.356194490192345</v>
      </c>
      <c r="F5" s="10">
        <f>0</f>
        <v>0</v>
      </c>
    </row>
    <row r="6" spans="1:6" ht="12.75">
      <c r="A6" s="3" t="s">
        <v>3</v>
      </c>
      <c r="B6" s="2">
        <f>'Pivot Calcs Snake'!B4</f>
        <v>10</v>
      </c>
      <c r="C6" s="1" t="s">
        <v>4</v>
      </c>
      <c r="E6" s="9">
        <f>-3*PI()/4</f>
        <v>-2.356194490192345</v>
      </c>
      <c r="F6" s="10">
        <v>1024</v>
      </c>
    </row>
    <row r="7" spans="5:6" ht="12.75">
      <c r="E7" s="9">
        <v>0</v>
      </c>
      <c r="F7" s="10">
        <f>(F6-F5)/(E6-E5)*(0-E5)+F5</f>
        <v>512</v>
      </c>
    </row>
    <row r="8" spans="1:17" ht="12.75">
      <c r="A8" s="1" t="s">
        <v>0</v>
      </c>
      <c r="B8" s="7" t="s">
        <v>10</v>
      </c>
      <c r="C8" s="8" t="s">
        <v>10</v>
      </c>
      <c r="E8" s="8" t="s">
        <v>16</v>
      </c>
      <c r="F8" s="10">
        <f>(F6-F5)/(E6-E5)</f>
        <v>-217.29954896813445</v>
      </c>
      <c r="I8" s="10">
        <f>I51-I11</f>
        <v>355.1729798399177</v>
      </c>
      <c r="N8" s="1" t="s">
        <v>72</v>
      </c>
      <c r="O8" s="1" t="s">
        <v>73</v>
      </c>
      <c r="P8" s="1" t="s">
        <v>71</v>
      </c>
      <c r="Q8" s="1" t="s">
        <v>70</v>
      </c>
    </row>
    <row r="9" spans="1:17" ht="15.75">
      <c r="A9" s="1" t="s">
        <v>1</v>
      </c>
      <c r="B9" s="7" t="s">
        <v>13</v>
      </c>
      <c r="C9" s="8" t="s">
        <v>11</v>
      </c>
      <c r="J9" s="8" t="s">
        <v>33</v>
      </c>
      <c r="K9" s="8" t="s">
        <v>34</v>
      </c>
      <c r="L9" s="8" t="s">
        <v>26</v>
      </c>
      <c r="M9" s="8" t="s">
        <v>25</v>
      </c>
      <c r="N9" s="8" t="s">
        <v>43</v>
      </c>
      <c r="O9" s="8" t="s">
        <v>44</v>
      </c>
      <c r="P9" s="8" t="s">
        <v>45</v>
      </c>
      <c r="Q9" s="8" t="s">
        <v>46</v>
      </c>
    </row>
    <row r="10" spans="2:17" ht="15.75">
      <c r="B10" s="1"/>
      <c r="D10" s="4" t="s">
        <v>5</v>
      </c>
      <c r="E10" s="5" t="s">
        <v>8</v>
      </c>
      <c r="F10" s="5" t="s">
        <v>9</v>
      </c>
      <c r="G10" s="5" t="s">
        <v>8</v>
      </c>
      <c r="H10" s="5" t="s">
        <v>9</v>
      </c>
      <c r="I10" s="5" t="s">
        <v>17</v>
      </c>
      <c r="J10" s="11" t="s">
        <v>28</v>
      </c>
      <c r="K10" s="11"/>
      <c r="L10" s="11"/>
      <c r="M10" s="11"/>
      <c r="N10" s="11" t="s">
        <v>27</v>
      </c>
      <c r="O10" s="11"/>
      <c r="P10" s="11"/>
      <c r="Q10" s="11"/>
    </row>
    <row r="11" spans="1:17" ht="12.75">
      <c r="A11" s="6">
        <v>-1</v>
      </c>
      <c r="B11" s="1" t="b">
        <f>A11&gt;0.05</f>
        <v>0</v>
      </c>
      <c r="C11" s="1" t="b">
        <f>A11&lt;(-0.05)</f>
        <v>1</v>
      </c>
      <c r="D11" s="9">
        <f>-A11*PI()/4</f>
        <v>0.7853981633974483</v>
      </c>
      <c r="E11" s="6">
        <f aca="true" t="shared" si="0" ref="E11:E51">-SIGN(A11)*IF(AND(NOT($B11),NOT($C11)),0,IF($B11,ATAN(1/(1/TAN(ABS($D11))+$B$6/(2*$B$5))),ATAN(1/(1/TAN(ABS($D11))-$B$6/(2*$B$5)))))</f>
        <v>0.9994588469612699</v>
      </c>
      <c r="F11" s="6">
        <f aca="true" t="shared" si="1" ref="F11:F51">-SIGN(A11)*IF(AND(NOT($B11),NOT($C11)),0,IF($C11,ATAN(1/(1/TAN(ABS($D11))+$B$6/(2*$B$5))),ATAN(1/(1/TAN(ABS($D11))-$B$6/(2*$B$5)))))</f>
        <v>0.6350267353903137</v>
      </c>
      <c r="G11" s="10">
        <f aca="true" t="shared" si="2" ref="G11:G51">$F$7-$F$8*SIGN(A11)*IF(AND(NOT($B11),NOT($C11)),0,IF($B11,ATAN(1/(1/TAN(ABS($D11))+$B$6/(2*$B$5))),ATAN(1/(1/TAN(ABS($D11))-$B$6/(2*$B$5)))))</f>
        <v>294.81804334310436</v>
      </c>
      <c r="H11" s="10">
        <f aca="true" t="shared" si="3" ref="H11:H51">$F$7-$F$8*SIGN(A11)*IF(AND(NOT($B11),NOT($C11)),0,IF($C11,ATAN(1/(1/TAN(ABS($D11))+$B$6/(2*$B$5))),ATAN(1/(1/TAN(ABS($D11))-$B$6/(2*$B$5)))))</f>
        <v>374.00897681697796</v>
      </c>
      <c r="I11" s="10">
        <f>H11-$F$7</f>
        <v>-137.99102318302204</v>
      </c>
      <c r="J11" s="6">
        <f>$B$5/TAN(ABS($D11))-SIGN($A11)*$B$6/2</f>
        <v>19</v>
      </c>
      <c r="K11" s="6">
        <f>$B$5/TAN(ABS($D11))+SIGN($A11)*$B$6/2</f>
        <v>9.000000000000002</v>
      </c>
      <c r="L11" s="6">
        <f>(K11^2+$B$5^2)^(1/2)</f>
        <v>16.64331697709324</v>
      </c>
      <c r="M11" s="6">
        <f>(J11^2+$B$5^2)^(1/2)</f>
        <v>23.600847442411894</v>
      </c>
      <c r="N11" s="6">
        <f>J11/MAX($J11:$M11)</f>
        <v>0.8050558373533679</v>
      </c>
      <c r="O11" s="6">
        <f aca="true" t="shared" si="4" ref="O11:O51">K11/MAX($J11:$M11)</f>
        <v>0.3813422387463323</v>
      </c>
      <c r="P11" s="6">
        <f aca="true" t="shared" si="5" ref="P11:P51">L11/MAX($J11:$M11)</f>
        <v>0.7051999729121748</v>
      </c>
      <c r="Q11" s="6">
        <f aca="true" t="shared" si="6" ref="Q11:Q51">M11/MAX($J11:$M11)</f>
        <v>1</v>
      </c>
    </row>
    <row r="12" spans="1:17" ht="12.75">
      <c r="A12" s="6">
        <f>A11+0.05</f>
        <v>-0.95</v>
      </c>
      <c r="B12" s="1" t="b">
        <f aca="true" t="shared" si="7" ref="B12:B51">A12&gt;0.05</f>
        <v>0</v>
      </c>
      <c r="C12" s="1" t="b">
        <f aca="true" t="shared" si="8" ref="C12:C51">A12&lt;(-0.05)</f>
        <v>1</v>
      </c>
      <c r="D12" s="9">
        <f aca="true" t="shared" si="9" ref="D12:D51">-A12*PI()/4</f>
        <v>0.7461282552275759</v>
      </c>
      <c r="E12" s="6">
        <f t="shared" si="0"/>
        <v>0.9437168995856599</v>
      </c>
      <c r="F12" s="6">
        <f t="shared" si="1"/>
        <v>0.6073337622391011</v>
      </c>
      <c r="G12" s="10">
        <f t="shared" si="2"/>
        <v>306.93074336642985</v>
      </c>
      <c r="H12" s="10">
        <f t="shared" si="3"/>
        <v>380.0266473923231</v>
      </c>
      <c r="I12" s="10">
        <f aca="true" t="shared" si="10" ref="I12:I51">H12-$F$7</f>
        <v>-131.97335260767687</v>
      </c>
      <c r="J12" s="6">
        <f aca="true" t="shared" si="11" ref="J12:J51">$B$5/TAN(ABS($D12))-SIGN($A12)*$B$6/2</f>
        <v>20.145114674304217</v>
      </c>
      <c r="K12" s="6">
        <f aca="true" t="shared" si="12" ref="K12:K51">$B$5/TAN(ABS($D12))+SIGN($A12)*$B$6/2</f>
        <v>10.145114674304217</v>
      </c>
      <c r="L12" s="6">
        <f aca="true" t="shared" si="13" ref="L12:L51">(K12^2+$B$5^2)^(1/2)</f>
        <v>17.289399982497446</v>
      </c>
      <c r="M12" s="6">
        <f aca="true" t="shared" si="14" ref="M12:M51">(J12^2+$B$5^2)^(1/2)</f>
        <v>24.53213495073079</v>
      </c>
      <c r="N12" s="6">
        <f aca="true" t="shared" si="15" ref="N12:N51">J12/MAX($J12:$M12)</f>
        <v>0.8211725035249781</v>
      </c>
      <c r="O12" s="6">
        <f t="shared" si="4"/>
        <v>0.4135438963905587</v>
      </c>
      <c r="P12" s="6">
        <f t="shared" si="5"/>
        <v>0.704765403305529</v>
      </c>
      <c r="Q12" s="6">
        <f t="shared" si="6"/>
        <v>1</v>
      </c>
    </row>
    <row r="13" spans="1:17" ht="12.75">
      <c r="A13" s="6">
        <f aca="true" t="shared" si="16" ref="A13:A50">A12+0.05</f>
        <v>-0.8999999999999999</v>
      </c>
      <c r="B13" s="1" t="b">
        <f t="shared" si="7"/>
        <v>0</v>
      </c>
      <c r="C13" s="1" t="b">
        <f t="shared" si="8"/>
        <v>1</v>
      </c>
      <c r="D13" s="9">
        <f t="shared" si="9"/>
        <v>0.7068583470577033</v>
      </c>
      <c r="E13" s="6">
        <f t="shared" si="0"/>
        <v>0.8877533363675147</v>
      </c>
      <c r="F13" s="6">
        <f t="shared" si="1"/>
        <v>0.5794996128840517</v>
      </c>
      <c r="G13" s="10">
        <f t="shared" si="2"/>
        <v>319.0916004123825</v>
      </c>
      <c r="H13" s="10">
        <f t="shared" si="3"/>
        <v>386.07499549308704</v>
      </c>
      <c r="I13" s="10">
        <f t="shared" si="10"/>
        <v>-125.92500450691296</v>
      </c>
      <c r="J13" s="6">
        <f t="shared" si="11"/>
        <v>21.391893925575555</v>
      </c>
      <c r="K13" s="6">
        <f t="shared" si="12"/>
        <v>11.391893925575555</v>
      </c>
      <c r="L13" s="6">
        <f t="shared" si="13"/>
        <v>18.049245059324925</v>
      </c>
      <c r="M13" s="6">
        <f t="shared" si="14"/>
        <v>25.565858595460398</v>
      </c>
      <c r="N13" s="6">
        <f t="shared" si="15"/>
        <v>0.8367367693011495</v>
      </c>
      <c r="O13" s="6">
        <f t="shared" si="4"/>
        <v>0.44559011711026036</v>
      </c>
      <c r="P13" s="6">
        <f t="shared" si="5"/>
        <v>0.705990177952789</v>
      </c>
      <c r="Q13" s="6">
        <f t="shared" si="6"/>
        <v>1</v>
      </c>
    </row>
    <row r="14" spans="1:17" ht="12.75">
      <c r="A14" s="6">
        <f t="shared" si="16"/>
        <v>-0.8499999999999999</v>
      </c>
      <c r="B14" s="1" t="b">
        <f t="shared" si="7"/>
        <v>0</v>
      </c>
      <c r="C14" s="1" t="b">
        <f t="shared" si="8"/>
        <v>1</v>
      </c>
      <c r="D14" s="9">
        <f t="shared" si="9"/>
        <v>0.6675884388878309</v>
      </c>
      <c r="E14" s="6">
        <f t="shared" si="0"/>
        <v>0.8317451801940963</v>
      </c>
      <c r="F14" s="6">
        <f t="shared" si="1"/>
        <v>0.551480114497524</v>
      </c>
      <c r="G14" s="10">
        <f t="shared" si="2"/>
        <v>331.2621474874032</v>
      </c>
      <c r="H14" s="10">
        <f t="shared" si="3"/>
        <v>392.1636198547929</v>
      </c>
      <c r="I14" s="10">
        <f t="shared" si="10"/>
        <v>-119.8363801452071</v>
      </c>
      <c r="J14" s="6">
        <f t="shared" si="11"/>
        <v>22.758915338434548</v>
      </c>
      <c r="K14" s="6">
        <f t="shared" si="12"/>
        <v>12.758915338434548</v>
      </c>
      <c r="L14" s="6">
        <f t="shared" si="13"/>
        <v>18.9417507272517</v>
      </c>
      <c r="M14" s="6">
        <f t="shared" si="14"/>
        <v>26.720183894989034</v>
      </c>
      <c r="N14" s="6">
        <f t="shared" si="15"/>
        <v>0.8517499515676102</v>
      </c>
      <c r="O14" s="6">
        <f t="shared" si="4"/>
        <v>0.4775010302540354</v>
      </c>
      <c r="P14" s="6">
        <f t="shared" si="5"/>
        <v>0.708892977746457</v>
      </c>
      <c r="Q14" s="6">
        <f t="shared" si="6"/>
        <v>1</v>
      </c>
    </row>
    <row r="15" spans="1:17" ht="12.75">
      <c r="A15" s="6">
        <f t="shared" si="16"/>
        <v>-0.7999999999999998</v>
      </c>
      <c r="B15" s="1" t="b">
        <f t="shared" si="7"/>
        <v>0</v>
      </c>
      <c r="C15" s="1" t="b">
        <f t="shared" si="8"/>
        <v>1</v>
      </c>
      <c r="D15" s="9">
        <f t="shared" si="9"/>
        <v>0.6283185307179585</v>
      </c>
      <c r="E15" s="6">
        <f t="shared" si="0"/>
        <v>0.7758705737561701</v>
      </c>
      <c r="F15" s="6">
        <f t="shared" si="1"/>
        <v>0.5232305181431608</v>
      </c>
      <c r="G15" s="10">
        <f t="shared" si="2"/>
        <v>343.40367426513654</v>
      </c>
      <c r="H15" s="10">
        <f t="shared" si="3"/>
        <v>398.3022444011279</v>
      </c>
      <c r="I15" s="10">
        <f t="shared" si="10"/>
        <v>-113.6977555988721</v>
      </c>
      <c r="J15" s="6">
        <f t="shared" si="11"/>
        <v>24.269346886596434</v>
      </c>
      <c r="K15" s="6">
        <f t="shared" si="12"/>
        <v>14.269346886596434</v>
      </c>
      <c r="L15" s="6">
        <f t="shared" si="13"/>
        <v>19.990354188208357</v>
      </c>
      <c r="M15" s="6">
        <f t="shared" si="14"/>
        <v>28.01787283685091</v>
      </c>
      <c r="N15" s="6">
        <f t="shared" si="15"/>
        <v>0.8662094737854555</v>
      </c>
      <c r="O15" s="6">
        <f t="shared" si="4"/>
        <v>0.5092944410765</v>
      </c>
      <c r="P15" s="6">
        <f t="shared" si="5"/>
        <v>0.7134857918947993</v>
      </c>
      <c r="Q15" s="6">
        <f t="shared" si="6"/>
        <v>1</v>
      </c>
    </row>
    <row r="16" spans="1:17" ht="12.75">
      <c r="A16" s="6">
        <f t="shared" si="16"/>
        <v>-0.7499999999999998</v>
      </c>
      <c r="B16" s="1" t="b">
        <f t="shared" si="7"/>
        <v>0</v>
      </c>
      <c r="C16" s="1" t="b">
        <f t="shared" si="8"/>
        <v>1</v>
      </c>
      <c r="D16" s="9">
        <f t="shared" si="9"/>
        <v>0.589048622548086</v>
      </c>
      <c r="E16" s="6">
        <f t="shared" si="0"/>
        <v>0.7203043159308066</v>
      </c>
      <c r="F16" s="6">
        <f t="shared" si="1"/>
        <v>0.49470537616832494</v>
      </c>
      <c r="G16" s="10">
        <f t="shared" si="2"/>
        <v>355.47819702843515</v>
      </c>
      <c r="H16" s="10">
        <f t="shared" si="3"/>
        <v>404.5007448865117</v>
      </c>
      <c r="I16" s="10">
        <f t="shared" si="10"/>
        <v>-107.49925511348829</v>
      </c>
      <c r="J16" s="6">
        <f t="shared" si="11"/>
        <v>25.952480677316856</v>
      </c>
      <c r="K16" s="6">
        <f t="shared" si="12"/>
        <v>15.952480677316856</v>
      </c>
      <c r="L16" s="6">
        <f t="shared" si="13"/>
        <v>21.224552757600517</v>
      </c>
      <c r="M16" s="6">
        <f t="shared" si="14"/>
        <v>29.487815336279233</v>
      </c>
      <c r="N16" s="6">
        <f t="shared" si="15"/>
        <v>0.8801086272873931</v>
      </c>
      <c r="O16" s="6">
        <f t="shared" si="4"/>
        <v>0.540985505212735</v>
      </c>
      <c r="P16" s="6">
        <f t="shared" si="5"/>
        <v>0.7197736595795783</v>
      </c>
      <c r="Q16" s="6">
        <f t="shared" si="6"/>
        <v>1</v>
      </c>
    </row>
    <row r="17" spans="1:17" ht="12.75">
      <c r="A17" s="6">
        <f t="shared" si="16"/>
        <v>-0.6999999999999997</v>
      </c>
      <c r="B17" s="1" t="b">
        <f t="shared" si="7"/>
        <v>0</v>
      </c>
      <c r="C17" s="1" t="b">
        <f t="shared" si="8"/>
        <v>1</v>
      </c>
      <c r="D17" s="9">
        <f t="shared" si="9"/>
        <v>0.5497787143782136</v>
      </c>
      <c r="E17" s="6">
        <f t="shared" si="0"/>
        <v>0.6652135976573974</v>
      </c>
      <c r="F17" s="6">
        <f t="shared" si="1"/>
        <v>0.4658584289929849</v>
      </c>
      <c r="G17" s="10">
        <f t="shared" si="2"/>
        <v>367.4493852615775</v>
      </c>
      <c r="H17" s="10">
        <f t="shared" si="3"/>
        <v>410.7691734968207</v>
      </c>
      <c r="I17" s="10">
        <f t="shared" si="10"/>
        <v>-101.23082650317929</v>
      </c>
      <c r="J17" s="6">
        <f t="shared" si="11"/>
        <v>27.845923619803067</v>
      </c>
      <c r="K17" s="6">
        <f t="shared" si="12"/>
        <v>17.845923619803067</v>
      </c>
      <c r="L17" s="6">
        <f t="shared" si="13"/>
        <v>22.682085218159397</v>
      </c>
      <c r="M17" s="6">
        <f t="shared" si="14"/>
        <v>31.16721774942233</v>
      </c>
      <c r="N17" s="6">
        <f t="shared" si="15"/>
        <v>0.8934362971914352</v>
      </c>
      <c r="O17" s="6">
        <f t="shared" si="4"/>
        <v>0.5725863554225603</v>
      </c>
      <c r="P17" s="6">
        <f t="shared" si="5"/>
        <v>0.7277545721443102</v>
      </c>
      <c r="Q17" s="6">
        <f t="shared" si="6"/>
        <v>1</v>
      </c>
    </row>
    <row r="18" spans="1:17" ht="12.75">
      <c r="A18" s="6">
        <f t="shared" si="16"/>
        <v>-0.6499999999999997</v>
      </c>
      <c r="B18" s="1" t="b">
        <f t="shared" si="7"/>
        <v>0</v>
      </c>
      <c r="C18" s="1" t="b">
        <f t="shared" si="8"/>
        <v>1</v>
      </c>
      <c r="D18" s="9">
        <f t="shared" si="9"/>
        <v>0.5105088062083412</v>
      </c>
      <c r="E18" s="6">
        <f t="shared" si="0"/>
        <v>0.6107541819498281</v>
      </c>
      <c r="F18" s="6">
        <f t="shared" si="1"/>
        <v>0.436642504285426</v>
      </c>
      <c r="G18" s="10">
        <f t="shared" si="2"/>
        <v>379.28339173190045</v>
      </c>
      <c r="H18" s="10">
        <f t="shared" si="3"/>
        <v>417.1177807584602</v>
      </c>
      <c r="I18" s="10">
        <f t="shared" si="10"/>
        <v>-94.88221924153981</v>
      </c>
      <c r="J18" s="6">
        <f t="shared" si="11"/>
        <v>29.998798786555188</v>
      </c>
      <c r="K18" s="6">
        <f t="shared" si="12"/>
        <v>19.998798786555188</v>
      </c>
      <c r="L18" s="6">
        <f t="shared" si="13"/>
        <v>24.412127168788903</v>
      </c>
      <c r="M18" s="6">
        <f t="shared" si="14"/>
        <v>33.10480219901978</v>
      </c>
      <c r="N18" s="6">
        <f t="shared" si="15"/>
        <v>0.9061766509344509</v>
      </c>
      <c r="O18" s="6">
        <f t="shared" si="4"/>
        <v>0.6041056722322704</v>
      </c>
      <c r="P18" s="6">
        <f t="shared" si="5"/>
        <v>0.7374195146078153</v>
      </c>
      <c r="Q18" s="6">
        <f t="shared" si="6"/>
        <v>1</v>
      </c>
    </row>
    <row r="19" spans="1:17" ht="12.75">
      <c r="A19" s="6">
        <f t="shared" si="16"/>
        <v>-0.5999999999999996</v>
      </c>
      <c r="B19" s="1" t="b">
        <f t="shared" si="7"/>
        <v>0</v>
      </c>
      <c r="C19" s="1" t="b">
        <f t="shared" si="8"/>
        <v>1</v>
      </c>
      <c r="D19" s="9">
        <f t="shared" si="9"/>
        <v>0.4712388980384687</v>
      </c>
      <c r="E19" s="6">
        <f t="shared" si="0"/>
        <v>0.5570672251762163</v>
      </c>
      <c r="F19" s="6">
        <f t="shared" si="1"/>
        <v>0.40700943218901553</v>
      </c>
      <c r="G19" s="10">
        <f t="shared" si="2"/>
        <v>390.949543224278</v>
      </c>
      <c r="H19" s="10">
        <f t="shared" si="3"/>
        <v>423.55703395955044</v>
      </c>
      <c r="I19" s="10">
        <f t="shared" si="10"/>
        <v>-88.44296604044956</v>
      </c>
      <c r="J19" s="6">
        <f t="shared" si="11"/>
        <v>32.47654707707213</v>
      </c>
      <c r="K19" s="6">
        <f t="shared" si="12"/>
        <v>22.476547077072127</v>
      </c>
      <c r="L19" s="6">
        <f t="shared" si="13"/>
        <v>26.480090039647514</v>
      </c>
      <c r="M19" s="6">
        <f t="shared" si="14"/>
        <v>35.365606315307</v>
      </c>
      <c r="N19" s="6">
        <f t="shared" si="15"/>
        <v>0.9183087881350863</v>
      </c>
      <c r="O19" s="6">
        <f t="shared" si="4"/>
        <v>0.635548189862188</v>
      </c>
      <c r="P19" s="6">
        <f t="shared" si="5"/>
        <v>0.7487526101930948</v>
      </c>
      <c r="Q19" s="6">
        <f t="shared" si="6"/>
        <v>1</v>
      </c>
    </row>
    <row r="20" spans="1:17" ht="12.75">
      <c r="A20" s="6">
        <f t="shared" si="16"/>
        <v>-0.5499999999999996</v>
      </c>
      <c r="B20" s="1" t="b">
        <f t="shared" si="7"/>
        <v>0</v>
      </c>
      <c r="C20" s="1" t="b">
        <f t="shared" si="8"/>
        <v>1</v>
      </c>
      <c r="D20" s="9">
        <f t="shared" si="9"/>
        <v>0.4319689898685962</v>
      </c>
      <c r="E20" s="6">
        <f t="shared" si="0"/>
        <v>0.5042768716257535</v>
      </c>
      <c r="F20" s="6">
        <f t="shared" si="1"/>
        <v>0.3769099810797719</v>
      </c>
      <c r="G20" s="10">
        <f t="shared" si="2"/>
        <v>402.4208632406619</v>
      </c>
      <c r="H20" s="10">
        <f t="shared" si="3"/>
        <v>430.09763110977747</v>
      </c>
      <c r="I20" s="10">
        <f t="shared" si="10"/>
        <v>-81.90236889022253</v>
      </c>
      <c r="J20" s="6">
        <f t="shared" si="11"/>
        <v>35.368347594959545</v>
      </c>
      <c r="K20" s="6">
        <f t="shared" si="12"/>
        <v>25.36834759495955</v>
      </c>
      <c r="L20" s="6">
        <f t="shared" si="13"/>
        <v>28.97504201375194</v>
      </c>
      <c r="M20" s="6">
        <f t="shared" si="14"/>
        <v>38.038401801309696</v>
      </c>
      <c r="N20" s="6">
        <f t="shared" si="15"/>
        <v>0.929806351478778</v>
      </c>
      <c r="O20" s="6">
        <f t="shared" si="4"/>
        <v>0.6669141287131073</v>
      </c>
      <c r="P20" s="6">
        <f t="shared" si="5"/>
        <v>0.7617313199723944</v>
      </c>
      <c r="Q20" s="6">
        <f t="shared" si="6"/>
        <v>1</v>
      </c>
    </row>
    <row r="21" spans="1:17" ht="12.75">
      <c r="A21" s="6">
        <f t="shared" si="16"/>
        <v>-0.4999999999999996</v>
      </c>
      <c r="B21" s="1" t="b">
        <f t="shared" si="7"/>
        <v>0</v>
      </c>
      <c r="C21" s="1" t="b">
        <f t="shared" si="8"/>
        <v>1</v>
      </c>
      <c r="D21" s="9">
        <f t="shared" si="9"/>
        <v>0.39269908169872386</v>
      </c>
      <c r="E21" s="6">
        <f t="shared" si="0"/>
        <v>0.45248868088684885</v>
      </c>
      <c r="F21" s="6">
        <f t="shared" si="1"/>
        <v>0.34629381930148706</v>
      </c>
      <c r="G21" s="10">
        <f t="shared" si="2"/>
        <v>413.6744137301016</v>
      </c>
      <c r="H21" s="10">
        <f t="shared" si="3"/>
        <v>436.75050925533424</v>
      </c>
      <c r="I21" s="10">
        <f t="shared" si="10"/>
        <v>-75.24949074466576</v>
      </c>
      <c r="J21" s="6">
        <f t="shared" si="11"/>
        <v>38.798989873223356</v>
      </c>
      <c r="K21" s="6">
        <f t="shared" si="12"/>
        <v>28.798989873223356</v>
      </c>
      <c r="L21" s="6">
        <f t="shared" si="13"/>
        <v>32.02158362289444</v>
      </c>
      <c r="M21" s="6">
        <f t="shared" si="14"/>
        <v>41.247564960643295</v>
      </c>
      <c r="N21" s="6">
        <f t="shared" si="15"/>
        <v>0.9406370996747015</v>
      </c>
      <c r="O21" s="6">
        <f t="shared" si="4"/>
        <v>0.6981985457978465</v>
      </c>
      <c r="P21" s="6">
        <f t="shared" si="5"/>
        <v>0.7763266426381314</v>
      </c>
      <c r="Q21" s="6">
        <f t="shared" si="6"/>
        <v>1</v>
      </c>
    </row>
    <row r="22" spans="1:17" ht="12.75">
      <c r="A22" s="6">
        <f t="shared" si="16"/>
        <v>-0.4499999999999996</v>
      </c>
      <c r="B22" s="1" t="b">
        <f t="shared" si="7"/>
        <v>0</v>
      </c>
      <c r="C22" s="1" t="b">
        <f t="shared" si="8"/>
        <v>1</v>
      </c>
      <c r="D22" s="9">
        <f t="shared" si="9"/>
        <v>0.35342917352885145</v>
      </c>
      <c r="E22" s="6">
        <f t="shared" si="0"/>
        <v>0.4017888779015516</v>
      </c>
      <c r="F22" s="6">
        <f t="shared" si="1"/>
        <v>0.3151095094497342</v>
      </c>
      <c r="G22" s="10">
        <f t="shared" si="2"/>
        <v>424.69145805158</v>
      </c>
      <c r="H22" s="10">
        <f t="shared" si="3"/>
        <v>443.52684572100264</v>
      </c>
      <c r="I22" s="10">
        <f t="shared" si="10"/>
        <v>-68.47315427899736</v>
      </c>
      <c r="J22" s="6">
        <f t="shared" si="11"/>
        <v>42.94866053068871</v>
      </c>
      <c r="K22" s="6">
        <f t="shared" si="12"/>
        <v>32.94866053068871</v>
      </c>
      <c r="L22" s="6">
        <f t="shared" si="13"/>
        <v>35.79964009269596</v>
      </c>
      <c r="M22" s="6">
        <f t="shared" si="14"/>
        <v>45.17286177983789</v>
      </c>
      <c r="N22" s="6">
        <f t="shared" si="15"/>
        <v>0.9507624453817113</v>
      </c>
      <c r="O22" s="6">
        <f t="shared" si="4"/>
        <v>0.7293905949831757</v>
      </c>
      <c r="P22" s="6">
        <f t="shared" si="5"/>
        <v>0.7925032570921707</v>
      </c>
      <c r="Q22" s="6">
        <f t="shared" si="6"/>
        <v>1</v>
      </c>
    </row>
    <row r="23" spans="1:17" ht="12.75">
      <c r="A23" s="6">
        <f t="shared" si="16"/>
        <v>-0.39999999999999963</v>
      </c>
      <c r="B23" s="1" t="b">
        <f t="shared" si="7"/>
        <v>0</v>
      </c>
      <c r="C23" s="1" t="b">
        <f t="shared" si="8"/>
        <v>1</v>
      </c>
      <c r="D23" s="9">
        <f t="shared" si="9"/>
        <v>0.31415926535897903</v>
      </c>
      <c r="E23" s="6">
        <f t="shared" si="0"/>
        <v>0.35224435701251916</v>
      </c>
      <c r="F23" s="6">
        <f t="shared" si="1"/>
        <v>0.2833045430575684</v>
      </c>
      <c r="G23" s="10">
        <f t="shared" si="2"/>
        <v>435.4574600946091</v>
      </c>
      <c r="H23" s="10">
        <f t="shared" si="3"/>
        <v>450.438050572967</v>
      </c>
      <c r="I23" s="10">
        <f t="shared" si="10"/>
        <v>-61.56194942703303</v>
      </c>
      <c r="J23" s="6">
        <f t="shared" si="11"/>
        <v>48.08756952045359</v>
      </c>
      <c r="K23" s="6">
        <f t="shared" si="12"/>
        <v>38.08756952045359</v>
      </c>
      <c r="L23" s="6">
        <f t="shared" si="13"/>
        <v>40.579095011783906</v>
      </c>
      <c r="M23" s="6">
        <f t="shared" si="14"/>
        <v>50.08407274158579</v>
      </c>
      <c r="N23" s="6">
        <f t="shared" si="15"/>
        <v>0.9601369634727316</v>
      </c>
      <c r="O23" s="6">
        <f t="shared" si="4"/>
        <v>0.7604726899302008</v>
      </c>
      <c r="P23" s="6">
        <f t="shared" si="5"/>
        <v>0.8102195526541172</v>
      </c>
      <c r="Q23" s="6">
        <f t="shared" si="6"/>
        <v>1</v>
      </c>
    </row>
    <row r="24" spans="1:17" ht="12.75">
      <c r="A24" s="6">
        <f t="shared" si="16"/>
        <v>-0.34999999999999964</v>
      </c>
      <c r="B24" s="1" t="b">
        <f t="shared" si="7"/>
        <v>0</v>
      </c>
      <c r="C24" s="1" t="b">
        <f t="shared" si="8"/>
        <v>1</v>
      </c>
      <c r="D24" s="9">
        <f t="shared" si="9"/>
        <v>0.2748893571891066</v>
      </c>
      <c r="E24" s="6">
        <f t="shared" si="0"/>
        <v>0.30390332902429845</v>
      </c>
      <c r="F24" s="6">
        <f t="shared" si="1"/>
        <v>0.25082542496200094</v>
      </c>
      <c r="G24" s="10">
        <f t="shared" si="2"/>
        <v>445.9619436731054</v>
      </c>
      <c r="H24" s="10">
        <f t="shared" si="3"/>
        <v>457.4957482860165</v>
      </c>
      <c r="I24" s="10">
        <f t="shared" si="10"/>
        <v>-54.50425171398348</v>
      </c>
      <c r="J24" s="6">
        <f t="shared" si="11"/>
        <v>54.64025559583631</v>
      </c>
      <c r="K24" s="6">
        <f t="shared" si="12"/>
        <v>44.64025559583631</v>
      </c>
      <c r="L24" s="6">
        <f t="shared" si="13"/>
        <v>46.78410434818214</v>
      </c>
      <c r="M24" s="6">
        <f t="shared" si="14"/>
        <v>56.40529701702067</v>
      </c>
      <c r="N24" s="6">
        <f t="shared" si="15"/>
        <v>0.9687078782573957</v>
      </c>
      <c r="O24" s="6">
        <f t="shared" si="4"/>
        <v>0.7914195644137078</v>
      </c>
      <c r="P24" s="6">
        <f t="shared" si="5"/>
        <v>0.8294274974576364</v>
      </c>
      <c r="Q24" s="6">
        <f t="shared" si="6"/>
        <v>1</v>
      </c>
    </row>
    <row r="25" spans="1:17" ht="12.75">
      <c r="A25" s="6">
        <f t="shared" si="16"/>
        <v>-0.29999999999999966</v>
      </c>
      <c r="B25" s="1" t="b">
        <f t="shared" si="7"/>
        <v>0</v>
      </c>
      <c r="C25" s="1" t="b">
        <f t="shared" si="8"/>
        <v>1</v>
      </c>
      <c r="D25" s="9">
        <f t="shared" si="9"/>
        <v>0.2356194490192342</v>
      </c>
      <c r="E25" s="6">
        <f t="shared" si="0"/>
        <v>0.25679647599760497</v>
      </c>
      <c r="F25" s="6">
        <f t="shared" si="1"/>
        <v>0.2176178181720342</v>
      </c>
      <c r="G25" s="10">
        <f t="shared" si="2"/>
        <v>456.1982415891141</v>
      </c>
      <c r="H25" s="10">
        <f t="shared" si="3"/>
        <v>464.71174626378746</v>
      </c>
      <c r="I25" s="10">
        <f t="shared" si="10"/>
        <v>-47.28825373621254</v>
      </c>
      <c r="J25" s="6">
        <f t="shared" si="11"/>
        <v>63.31419678126592</v>
      </c>
      <c r="K25" s="6">
        <f t="shared" si="12"/>
        <v>53.31419678126592</v>
      </c>
      <c r="L25" s="6">
        <f t="shared" si="13"/>
        <v>55.12171603308033</v>
      </c>
      <c r="M25" s="6">
        <f t="shared" si="14"/>
        <v>64.84356185510528</v>
      </c>
      <c r="N25" s="6">
        <f t="shared" si="15"/>
        <v>0.976414542475986</v>
      </c>
      <c r="O25" s="6">
        <f t="shared" si="4"/>
        <v>0.8221972275427738</v>
      </c>
      <c r="P25" s="6">
        <f t="shared" si="5"/>
        <v>0.8500723041132645</v>
      </c>
      <c r="Q25" s="6">
        <f t="shared" si="6"/>
        <v>1</v>
      </c>
    </row>
    <row r="26" spans="1:17" ht="12.75">
      <c r="A26" s="6">
        <f t="shared" si="16"/>
        <v>-0.24999999999999967</v>
      </c>
      <c r="B26" s="1" t="b">
        <f t="shared" si="7"/>
        <v>0</v>
      </c>
      <c r="C26" s="1" t="b">
        <f t="shared" si="8"/>
        <v>1</v>
      </c>
      <c r="D26" s="9">
        <f t="shared" si="9"/>
        <v>0.19634954084936182</v>
      </c>
      <c r="E26" s="6">
        <f t="shared" si="0"/>
        <v>0.210938471003593</v>
      </c>
      <c r="F26" s="6">
        <f t="shared" si="1"/>
        <v>0.18362676166159772</v>
      </c>
      <c r="G26" s="10">
        <f t="shared" si="2"/>
        <v>466.1631653908913</v>
      </c>
      <c r="H26" s="10">
        <f t="shared" si="3"/>
        <v>472.0979875124557</v>
      </c>
      <c r="I26" s="10">
        <f t="shared" si="10"/>
        <v>-39.90201248754431</v>
      </c>
      <c r="J26" s="6">
        <f t="shared" si="11"/>
        <v>75.38275288976197</v>
      </c>
      <c r="K26" s="6">
        <f t="shared" si="12"/>
        <v>65.38275288976197</v>
      </c>
      <c r="L26" s="6">
        <f t="shared" si="13"/>
        <v>66.86482165865455</v>
      </c>
      <c r="M26" s="6">
        <f t="shared" si="14"/>
        <v>76.67176425020438</v>
      </c>
      <c r="N26" s="6">
        <f t="shared" si="15"/>
        <v>0.9831879261805435</v>
      </c>
      <c r="O26" s="6">
        <f t="shared" si="4"/>
        <v>0.8527618156326394</v>
      </c>
      <c r="P26" s="6">
        <f t="shared" si="5"/>
        <v>0.8720918621417573</v>
      </c>
      <c r="Q26" s="6">
        <f t="shared" si="6"/>
        <v>1</v>
      </c>
    </row>
    <row r="27" spans="1:17" ht="12.75">
      <c r="A27" s="6">
        <f t="shared" si="16"/>
        <v>-0.19999999999999968</v>
      </c>
      <c r="B27" s="1" t="b">
        <f t="shared" si="7"/>
        <v>0</v>
      </c>
      <c r="C27" s="1" t="b">
        <f t="shared" si="8"/>
        <v>1</v>
      </c>
      <c r="D27" s="9">
        <f t="shared" si="9"/>
        <v>0.1570796326794894</v>
      </c>
      <c r="E27" s="6">
        <f t="shared" si="0"/>
        <v>0.1663297262268841</v>
      </c>
      <c r="F27" s="6">
        <f t="shared" si="1"/>
        <v>0.1487969750847387</v>
      </c>
      <c r="G27" s="10">
        <f t="shared" si="2"/>
        <v>475.8566255109048</v>
      </c>
      <c r="H27" s="10">
        <f t="shared" si="3"/>
        <v>479.66648442626354</v>
      </c>
      <c r="I27" s="10">
        <f t="shared" si="10"/>
        <v>-32.33351557373646</v>
      </c>
      <c r="J27" s="6">
        <f t="shared" si="11"/>
        <v>93.39252120545075</v>
      </c>
      <c r="K27" s="6">
        <f t="shared" si="12"/>
        <v>83.39252120545075</v>
      </c>
      <c r="L27" s="6">
        <f t="shared" si="13"/>
        <v>84.55952100740373</v>
      </c>
      <c r="M27" s="6">
        <f t="shared" si="14"/>
        <v>94.43602605526435</v>
      </c>
      <c r="N27" s="6">
        <f t="shared" si="15"/>
        <v>0.9889501401805817</v>
      </c>
      <c r="O27" s="6">
        <f t="shared" si="4"/>
        <v>0.8830583484807917</v>
      </c>
      <c r="P27" s="6">
        <f t="shared" si="5"/>
        <v>0.8954159184750018</v>
      </c>
      <c r="Q27" s="6">
        <f t="shared" si="6"/>
        <v>1</v>
      </c>
    </row>
    <row r="28" spans="1:17" ht="12.75">
      <c r="A28" s="6">
        <f t="shared" si="16"/>
        <v>-0.1499999999999997</v>
      </c>
      <c r="B28" s="1" t="b">
        <f t="shared" si="7"/>
        <v>0</v>
      </c>
      <c r="C28" s="1" t="b">
        <f t="shared" si="8"/>
        <v>1</v>
      </c>
      <c r="D28" s="9">
        <f t="shared" si="9"/>
        <v>0.11780972450961699</v>
      </c>
      <c r="E28" s="6">
        <f t="shared" si="0"/>
        <v>0.12295824853336779</v>
      </c>
      <c r="F28" s="6">
        <f t="shared" si="1"/>
        <v>0.11307326582002386</v>
      </c>
      <c r="G28" s="10">
        <f t="shared" si="2"/>
        <v>485.2812280517874</v>
      </c>
      <c r="H28" s="10">
        <f t="shared" si="3"/>
        <v>487.42923033695484</v>
      </c>
      <c r="I28" s="10">
        <f t="shared" si="10"/>
        <v>-24.570769663045155</v>
      </c>
      <c r="J28" s="6">
        <f t="shared" si="11"/>
        <v>123.2854027575027</v>
      </c>
      <c r="K28" s="6">
        <f t="shared" si="12"/>
        <v>113.2854027575027</v>
      </c>
      <c r="L28" s="6">
        <f t="shared" si="13"/>
        <v>114.14719653994837</v>
      </c>
      <c r="M28" s="6">
        <f t="shared" si="14"/>
        <v>124.07776002604034</v>
      </c>
      <c r="N28" s="6">
        <f t="shared" si="15"/>
        <v>0.9936140266525496</v>
      </c>
      <c r="O28" s="6">
        <f t="shared" si="4"/>
        <v>0.913019406005777</v>
      </c>
      <c r="P28" s="6">
        <f t="shared" si="5"/>
        <v>0.9199650003029727</v>
      </c>
      <c r="Q28" s="6">
        <f t="shared" si="6"/>
        <v>1</v>
      </c>
    </row>
    <row r="29" spans="1:17" ht="12.75">
      <c r="A29" s="6">
        <f t="shared" si="16"/>
        <v>-0.09999999999999969</v>
      </c>
      <c r="B29" s="1" t="b">
        <f t="shared" si="7"/>
        <v>0</v>
      </c>
      <c r="C29" s="1" t="b">
        <f t="shared" si="8"/>
        <v>1</v>
      </c>
      <c r="D29" s="9">
        <f t="shared" si="9"/>
        <v>0.07853981633974458</v>
      </c>
      <c r="E29" s="6">
        <f t="shared" si="0"/>
        <v>0.08080150279019362</v>
      </c>
      <c r="F29" s="6">
        <f t="shared" si="1"/>
        <v>0.07640105480129306</v>
      </c>
      <c r="G29" s="10">
        <f t="shared" si="2"/>
        <v>494.44186988774345</v>
      </c>
      <c r="H29" s="10">
        <f t="shared" si="3"/>
        <v>495.3980852509893</v>
      </c>
      <c r="I29" s="10">
        <f t="shared" si="10"/>
        <v>-16.60191474901069</v>
      </c>
      <c r="J29" s="6">
        <f t="shared" si="11"/>
        <v>182.88686630644645</v>
      </c>
      <c r="K29" s="6">
        <f t="shared" si="12"/>
        <v>172.88686630644645</v>
      </c>
      <c r="L29" s="6">
        <f t="shared" si="13"/>
        <v>173.4527847607616</v>
      </c>
      <c r="M29" s="6">
        <f t="shared" si="14"/>
        <v>183.4219339866201</v>
      </c>
      <c r="N29" s="6">
        <f t="shared" si="15"/>
        <v>0.9970828588024119</v>
      </c>
      <c r="O29" s="6">
        <f t="shared" si="4"/>
        <v>0.9425637520486392</v>
      </c>
      <c r="P29" s="6">
        <f t="shared" si="5"/>
        <v>0.945649088911113</v>
      </c>
      <c r="Q29" s="6">
        <f t="shared" si="6"/>
        <v>1</v>
      </c>
    </row>
    <row r="30" spans="1:17" ht="12.75">
      <c r="A30" s="6">
        <f t="shared" si="16"/>
        <v>-0.049999999999999684</v>
      </c>
      <c r="B30" s="1" t="b">
        <f t="shared" si="7"/>
        <v>0</v>
      </c>
      <c r="C30" s="1" t="b">
        <f t="shared" si="8"/>
        <v>0</v>
      </c>
      <c r="D30" s="9">
        <f t="shared" si="9"/>
        <v>0.039269908169872164</v>
      </c>
      <c r="E30" s="6">
        <f t="shared" si="0"/>
        <v>0</v>
      </c>
      <c r="F30" s="6">
        <f t="shared" si="1"/>
        <v>0</v>
      </c>
      <c r="G30" s="10">
        <f t="shared" si="2"/>
        <v>512</v>
      </c>
      <c r="H30" s="10">
        <f t="shared" si="3"/>
        <v>512</v>
      </c>
      <c r="I30" s="10">
        <f t="shared" si="10"/>
        <v>0</v>
      </c>
      <c r="J30" s="6">
        <f t="shared" si="11"/>
        <v>361.32379411100135</v>
      </c>
      <c r="K30" s="6">
        <f t="shared" si="12"/>
        <v>351.32379411100135</v>
      </c>
      <c r="L30" s="6">
        <f t="shared" si="13"/>
        <v>351.6026284153025</v>
      </c>
      <c r="M30" s="6">
        <f t="shared" si="14"/>
        <v>361.5949172634611</v>
      </c>
      <c r="N30" s="6">
        <f t="shared" si="15"/>
        <v>0.9992502019815112</v>
      </c>
      <c r="O30" s="6">
        <f t="shared" si="4"/>
        <v>0.9715949459959468</v>
      </c>
      <c r="P30" s="6">
        <f t="shared" si="5"/>
        <v>0.9723660694022472</v>
      </c>
      <c r="Q30" s="6">
        <f t="shared" si="6"/>
        <v>1</v>
      </c>
    </row>
    <row r="31" spans="1:17" ht="12.75">
      <c r="A31" s="6">
        <f t="shared" si="16"/>
        <v>3.191891195797325E-16</v>
      </c>
      <c r="B31" s="1" t="b">
        <f t="shared" si="7"/>
        <v>0</v>
      </c>
      <c r="C31" s="1" t="b">
        <f t="shared" si="8"/>
        <v>0</v>
      </c>
      <c r="D31" s="9">
        <f t="shared" si="9"/>
        <v>-2.506905482943704E-16</v>
      </c>
      <c r="E31" s="6">
        <f t="shared" si="0"/>
        <v>0</v>
      </c>
      <c r="F31" s="6">
        <f t="shared" si="1"/>
        <v>0</v>
      </c>
      <c r="G31" s="10">
        <f t="shared" si="2"/>
        <v>512</v>
      </c>
      <c r="H31" s="10">
        <f t="shared" si="3"/>
        <v>512</v>
      </c>
      <c r="I31" s="10">
        <f t="shared" si="10"/>
        <v>0</v>
      </c>
      <c r="J31" s="6"/>
      <c r="K31" s="6"/>
      <c r="L31" s="6"/>
      <c r="M31" s="6"/>
      <c r="N31" s="6">
        <v>1</v>
      </c>
      <c r="O31" s="6">
        <v>1</v>
      </c>
      <c r="P31" s="6">
        <v>1</v>
      </c>
      <c r="Q31" s="6">
        <v>1</v>
      </c>
    </row>
    <row r="32" spans="1:17" ht="12.75">
      <c r="A32" s="6">
        <f t="shared" si="16"/>
        <v>0.05000000000000032</v>
      </c>
      <c r="B32" s="1" t="b">
        <f t="shared" si="7"/>
        <v>1</v>
      </c>
      <c r="C32" s="1" t="b">
        <f t="shared" si="8"/>
        <v>0</v>
      </c>
      <c r="D32" s="9">
        <f t="shared" si="9"/>
        <v>-0.039269908169872664</v>
      </c>
      <c r="E32" s="6">
        <f t="shared" si="0"/>
        <v>-0.038727038015826394</v>
      </c>
      <c r="F32" s="6">
        <f t="shared" si="1"/>
        <v>-0.039828206297158324</v>
      </c>
      <c r="G32" s="10">
        <f t="shared" si="2"/>
        <v>520.4153678937108</v>
      </c>
      <c r="H32" s="10">
        <f t="shared" si="3"/>
        <v>520.6546512645823</v>
      </c>
      <c r="I32" s="10">
        <f t="shared" si="10"/>
        <v>8.654651264582299</v>
      </c>
      <c r="J32" s="6">
        <f t="shared" si="11"/>
        <v>351.32379411099686</v>
      </c>
      <c r="K32" s="6">
        <f t="shared" si="12"/>
        <v>361.32379411099686</v>
      </c>
      <c r="L32" s="6">
        <f t="shared" si="13"/>
        <v>361.59491726345664</v>
      </c>
      <c r="M32" s="6">
        <f t="shared" si="14"/>
        <v>351.602628415298</v>
      </c>
      <c r="N32" s="6">
        <f t="shared" si="15"/>
        <v>0.9715949459959464</v>
      </c>
      <c r="O32" s="6">
        <f t="shared" si="4"/>
        <v>0.9992502019815112</v>
      </c>
      <c r="P32" s="6">
        <f t="shared" si="5"/>
        <v>1</v>
      </c>
      <c r="Q32" s="6">
        <f t="shared" si="6"/>
        <v>0.9723660694022469</v>
      </c>
    </row>
    <row r="33" spans="1:17" ht="12.75">
      <c r="A33" s="6">
        <f t="shared" si="16"/>
        <v>0.10000000000000032</v>
      </c>
      <c r="B33" s="1" t="b">
        <f t="shared" si="7"/>
        <v>1</v>
      </c>
      <c r="C33" s="1" t="b">
        <f t="shared" si="8"/>
        <v>0</v>
      </c>
      <c r="D33" s="9">
        <f t="shared" si="9"/>
        <v>-0.07853981633974508</v>
      </c>
      <c r="E33" s="6">
        <f t="shared" si="0"/>
        <v>-0.07640105480129353</v>
      </c>
      <c r="F33" s="6">
        <f t="shared" si="1"/>
        <v>-0.08080150279019416</v>
      </c>
      <c r="G33" s="10">
        <f t="shared" si="2"/>
        <v>528.6019147490108</v>
      </c>
      <c r="H33" s="10">
        <f t="shared" si="3"/>
        <v>529.5581301122567</v>
      </c>
      <c r="I33" s="10">
        <f t="shared" si="10"/>
        <v>17.558130112256663</v>
      </c>
      <c r="J33" s="6">
        <f t="shared" si="11"/>
        <v>172.88686630644528</v>
      </c>
      <c r="K33" s="6">
        <f t="shared" si="12"/>
        <v>182.88686630644528</v>
      </c>
      <c r="L33" s="6">
        <f t="shared" si="13"/>
        <v>183.4219339866189</v>
      </c>
      <c r="M33" s="6">
        <f t="shared" si="14"/>
        <v>173.45278476076044</v>
      </c>
      <c r="N33" s="6">
        <f t="shared" si="15"/>
        <v>0.942563752048639</v>
      </c>
      <c r="O33" s="6">
        <f t="shared" si="4"/>
        <v>0.997082858802412</v>
      </c>
      <c r="P33" s="6">
        <f t="shared" si="5"/>
        <v>1</v>
      </c>
      <c r="Q33" s="6">
        <f t="shared" si="6"/>
        <v>0.9456490889111128</v>
      </c>
    </row>
    <row r="34" spans="1:17" ht="12.75">
      <c r="A34" s="6">
        <f t="shared" si="16"/>
        <v>0.15000000000000033</v>
      </c>
      <c r="B34" s="1" t="b">
        <f t="shared" si="7"/>
        <v>1</v>
      </c>
      <c r="C34" s="1" t="b">
        <f t="shared" si="8"/>
        <v>0</v>
      </c>
      <c r="D34" s="9">
        <f t="shared" si="9"/>
        <v>-0.1178097245096175</v>
      </c>
      <c r="E34" s="6">
        <f t="shared" si="0"/>
        <v>-0.11307326582002433</v>
      </c>
      <c r="F34" s="6">
        <f t="shared" si="1"/>
        <v>-0.12295824853336836</v>
      </c>
      <c r="G34" s="10">
        <f t="shared" si="2"/>
        <v>536.5707696630452</v>
      </c>
      <c r="H34" s="10">
        <f t="shared" si="3"/>
        <v>538.7187719482127</v>
      </c>
      <c r="I34" s="10">
        <f t="shared" si="10"/>
        <v>26.718771948212748</v>
      </c>
      <c r="J34" s="6">
        <f t="shared" si="11"/>
        <v>113.28540275750217</v>
      </c>
      <c r="K34" s="6">
        <f t="shared" si="12"/>
        <v>123.28540275750217</v>
      </c>
      <c r="L34" s="6">
        <f t="shared" si="13"/>
        <v>124.07776002603981</v>
      </c>
      <c r="M34" s="6">
        <f t="shared" si="14"/>
        <v>114.14719653994784</v>
      </c>
      <c r="N34" s="6">
        <f t="shared" si="15"/>
        <v>0.9130194060057767</v>
      </c>
      <c r="O34" s="6">
        <f t="shared" si="4"/>
        <v>0.9936140266525495</v>
      </c>
      <c r="P34" s="6">
        <f t="shared" si="5"/>
        <v>1</v>
      </c>
      <c r="Q34" s="6">
        <f t="shared" si="6"/>
        <v>0.9199650003029723</v>
      </c>
    </row>
    <row r="35" spans="1:17" ht="12.75">
      <c r="A35" s="6">
        <f t="shared" si="16"/>
        <v>0.20000000000000034</v>
      </c>
      <c r="B35" s="1" t="b">
        <f t="shared" si="7"/>
        <v>1</v>
      </c>
      <c r="C35" s="1" t="b">
        <f t="shared" si="8"/>
        <v>0</v>
      </c>
      <c r="D35" s="9">
        <f t="shared" si="9"/>
        <v>-0.15707963267948993</v>
      </c>
      <c r="E35" s="6">
        <f t="shared" si="0"/>
        <v>-0.14879697508473919</v>
      </c>
      <c r="F35" s="6">
        <f t="shared" si="1"/>
        <v>-0.16632972622688474</v>
      </c>
      <c r="G35" s="10">
        <f t="shared" si="2"/>
        <v>544.3335155737366</v>
      </c>
      <c r="H35" s="10">
        <f t="shared" si="3"/>
        <v>548.1433744890953</v>
      </c>
      <c r="I35" s="10">
        <f t="shared" si="10"/>
        <v>36.14337448909532</v>
      </c>
      <c r="J35" s="6">
        <f t="shared" si="11"/>
        <v>83.39252120545045</v>
      </c>
      <c r="K35" s="6">
        <f t="shared" si="12"/>
        <v>93.39252120545045</v>
      </c>
      <c r="L35" s="6">
        <f t="shared" si="13"/>
        <v>94.43602605526405</v>
      </c>
      <c r="M35" s="6">
        <f t="shared" si="14"/>
        <v>84.55952100740343</v>
      </c>
      <c r="N35" s="6">
        <f t="shared" si="15"/>
        <v>0.8830583484807913</v>
      </c>
      <c r="O35" s="6">
        <f t="shared" si="4"/>
        <v>0.9889501401805817</v>
      </c>
      <c r="P35" s="6">
        <f t="shared" si="5"/>
        <v>1</v>
      </c>
      <c r="Q35" s="6">
        <f t="shared" si="6"/>
        <v>0.8954159184750015</v>
      </c>
    </row>
    <row r="36" spans="1:17" ht="12.75">
      <c r="A36" s="6">
        <f t="shared" si="16"/>
        <v>0.25000000000000033</v>
      </c>
      <c r="B36" s="1" t="b">
        <f t="shared" si="7"/>
        <v>1</v>
      </c>
      <c r="C36" s="1" t="b">
        <f t="shared" si="8"/>
        <v>0</v>
      </c>
      <c r="D36" s="9">
        <f t="shared" si="9"/>
        <v>-0.19634954084936232</v>
      </c>
      <c r="E36" s="6">
        <f t="shared" si="0"/>
        <v>-0.18362676166159816</v>
      </c>
      <c r="F36" s="6">
        <f t="shared" si="1"/>
        <v>-0.2109384710035936</v>
      </c>
      <c r="G36" s="10">
        <f t="shared" si="2"/>
        <v>551.9020124875444</v>
      </c>
      <c r="H36" s="10">
        <f t="shared" si="3"/>
        <v>557.8368346091088</v>
      </c>
      <c r="I36" s="10">
        <f t="shared" si="10"/>
        <v>45.83683460910879</v>
      </c>
      <c r="J36" s="6">
        <f t="shared" si="11"/>
        <v>65.38275288976179</v>
      </c>
      <c r="K36" s="6">
        <f t="shared" si="12"/>
        <v>75.38275288976179</v>
      </c>
      <c r="L36" s="6">
        <f t="shared" si="13"/>
        <v>76.67176425020419</v>
      </c>
      <c r="M36" s="6">
        <f t="shared" si="14"/>
        <v>66.86482165865436</v>
      </c>
      <c r="N36" s="6">
        <f t="shared" si="15"/>
        <v>0.852761815632639</v>
      </c>
      <c r="O36" s="6">
        <f t="shared" si="4"/>
        <v>0.9831879261805435</v>
      </c>
      <c r="P36" s="6">
        <f t="shared" si="5"/>
        <v>1</v>
      </c>
      <c r="Q36" s="6">
        <f t="shared" si="6"/>
        <v>0.8720918621417569</v>
      </c>
    </row>
    <row r="37" spans="1:17" ht="12.75">
      <c r="A37" s="6">
        <f t="shared" si="16"/>
        <v>0.3000000000000003</v>
      </c>
      <c r="B37" s="1" t="b">
        <f t="shared" si="7"/>
        <v>1</v>
      </c>
      <c r="C37" s="1" t="b">
        <f t="shared" si="8"/>
        <v>0</v>
      </c>
      <c r="D37" s="9">
        <f t="shared" si="9"/>
        <v>-0.23561944901923473</v>
      </c>
      <c r="E37" s="6">
        <f t="shared" si="0"/>
        <v>-0.21761781817203468</v>
      </c>
      <c r="F37" s="6">
        <f t="shared" si="1"/>
        <v>-0.2567964759976056</v>
      </c>
      <c r="G37" s="10">
        <f t="shared" si="2"/>
        <v>559.2882537362126</v>
      </c>
      <c r="H37" s="10">
        <f t="shared" si="3"/>
        <v>567.801758410886</v>
      </c>
      <c r="I37" s="10">
        <f t="shared" si="10"/>
        <v>55.80175841088601</v>
      </c>
      <c r="J37" s="6">
        <f t="shared" si="11"/>
        <v>53.31419678126578</v>
      </c>
      <c r="K37" s="6">
        <f t="shared" si="12"/>
        <v>63.31419678126578</v>
      </c>
      <c r="L37" s="6">
        <f t="shared" si="13"/>
        <v>64.84356185510514</v>
      </c>
      <c r="M37" s="6">
        <f t="shared" si="14"/>
        <v>55.1217160330802</v>
      </c>
      <c r="N37" s="6">
        <f t="shared" si="15"/>
        <v>0.8221972275427734</v>
      </c>
      <c r="O37" s="6">
        <f t="shared" si="4"/>
        <v>0.976414542475986</v>
      </c>
      <c r="P37" s="6">
        <f t="shared" si="5"/>
        <v>1</v>
      </c>
      <c r="Q37" s="6">
        <f t="shared" si="6"/>
        <v>0.8500723041132643</v>
      </c>
    </row>
    <row r="38" spans="1:17" ht="12.75">
      <c r="A38" s="6">
        <f t="shared" si="16"/>
        <v>0.3500000000000003</v>
      </c>
      <c r="B38" s="1" t="b">
        <f t="shared" si="7"/>
        <v>1</v>
      </c>
      <c r="C38" s="1" t="b">
        <f t="shared" si="8"/>
        <v>0</v>
      </c>
      <c r="D38" s="9">
        <f t="shared" si="9"/>
        <v>-0.2748893571891071</v>
      </c>
      <c r="E38" s="6">
        <f t="shared" si="0"/>
        <v>-0.2508254249620014</v>
      </c>
      <c r="F38" s="6">
        <f t="shared" si="1"/>
        <v>-0.3039033290242991</v>
      </c>
      <c r="G38" s="10">
        <f t="shared" si="2"/>
        <v>566.5042517139835</v>
      </c>
      <c r="H38" s="10">
        <f t="shared" si="3"/>
        <v>578.0380563268948</v>
      </c>
      <c r="I38" s="10">
        <f t="shared" si="10"/>
        <v>66.03805632689478</v>
      </c>
      <c r="J38" s="6">
        <f t="shared" si="11"/>
        <v>44.64025559583621</v>
      </c>
      <c r="K38" s="6">
        <f t="shared" si="12"/>
        <v>54.64025559583621</v>
      </c>
      <c r="L38" s="6">
        <f t="shared" si="13"/>
        <v>56.40529701702058</v>
      </c>
      <c r="M38" s="6">
        <f t="shared" si="14"/>
        <v>46.78410434818204</v>
      </c>
      <c r="N38" s="6">
        <f t="shared" si="15"/>
        <v>0.7914195644137073</v>
      </c>
      <c r="O38" s="6">
        <f t="shared" si="4"/>
        <v>0.9687078782573956</v>
      </c>
      <c r="P38" s="6">
        <f t="shared" si="5"/>
        <v>1</v>
      </c>
      <c r="Q38" s="6">
        <f t="shared" si="6"/>
        <v>0.829427497457636</v>
      </c>
    </row>
    <row r="39" spans="1:17" ht="12.75">
      <c r="A39" s="6">
        <f t="shared" si="16"/>
        <v>0.4000000000000003</v>
      </c>
      <c r="B39" s="1" t="b">
        <f t="shared" si="7"/>
        <v>1</v>
      </c>
      <c r="C39" s="1" t="b">
        <f t="shared" si="8"/>
        <v>0</v>
      </c>
      <c r="D39" s="9">
        <f t="shared" si="9"/>
        <v>-0.31415926535897953</v>
      </c>
      <c r="E39" s="6">
        <f t="shared" si="0"/>
        <v>-0.28330454305756875</v>
      </c>
      <c r="F39" s="6">
        <f t="shared" si="1"/>
        <v>-0.3522443570125197</v>
      </c>
      <c r="G39" s="10">
        <f t="shared" si="2"/>
        <v>573.5619494270331</v>
      </c>
      <c r="H39" s="10">
        <f t="shared" si="3"/>
        <v>588.5425399053911</v>
      </c>
      <c r="I39" s="10">
        <f t="shared" si="10"/>
        <v>76.5425399053911</v>
      </c>
      <c r="J39" s="6">
        <f t="shared" si="11"/>
        <v>38.08756952045351</v>
      </c>
      <c r="K39" s="6">
        <f t="shared" si="12"/>
        <v>48.08756952045351</v>
      </c>
      <c r="L39" s="6">
        <f t="shared" si="13"/>
        <v>50.08407274158572</v>
      </c>
      <c r="M39" s="6">
        <f t="shared" si="14"/>
        <v>40.579095011783835</v>
      </c>
      <c r="N39" s="6">
        <f t="shared" si="15"/>
        <v>0.7604726899302002</v>
      </c>
      <c r="O39" s="6">
        <f t="shared" si="4"/>
        <v>0.9601369634727315</v>
      </c>
      <c r="P39" s="6">
        <f t="shared" si="5"/>
        <v>1</v>
      </c>
      <c r="Q39" s="6">
        <f t="shared" si="6"/>
        <v>0.8102195526541169</v>
      </c>
    </row>
    <row r="40" spans="1:17" ht="12.75">
      <c r="A40" s="6">
        <f t="shared" si="16"/>
        <v>0.4500000000000003</v>
      </c>
      <c r="B40" s="1" t="b">
        <f t="shared" si="7"/>
        <v>1</v>
      </c>
      <c r="C40" s="1" t="b">
        <f t="shared" si="8"/>
        <v>0</v>
      </c>
      <c r="D40" s="9">
        <f t="shared" si="9"/>
        <v>-0.35342917352885195</v>
      </c>
      <c r="E40" s="6">
        <f t="shared" si="0"/>
        <v>-0.31510950944973465</v>
      </c>
      <c r="F40" s="6">
        <f t="shared" si="1"/>
        <v>-0.4017888779015522</v>
      </c>
      <c r="G40" s="10">
        <f t="shared" si="2"/>
        <v>580.4731542789974</v>
      </c>
      <c r="H40" s="10">
        <f t="shared" si="3"/>
        <v>599.3085419484202</v>
      </c>
      <c r="I40" s="10">
        <f t="shared" si="10"/>
        <v>87.30854194842016</v>
      </c>
      <c r="J40" s="6">
        <f t="shared" si="11"/>
        <v>32.948660530688656</v>
      </c>
      <c r="K40" s="6">
        <f t="shared" si="12"/>
        <v>42.948660530688656</v>
      </c>
      <c r="L40" s="6">
        <f t="shared" si="13"/>
        <v>45.17286177983783</v>
      </c>
      <c r="M40" s="6">
        <f t="shared" si="14"/>
        <v>35.79964009269591</v>
      </c>
      <c r="N40" s="6">
        <f t="shared" si="15"/>
        <v>0.7293905949831754</v>
      </c>
      <c r="O40" s="6">
        <f t="shared" si="4"/>
        <v>0.9507624453817112</v>
      </c>
      <c r="P40" s="6">
        <f t="shared" si="5"/>
        <v>1</v>
      </c>
      <c r="Q40" s="6">
        <f t="shared" si="6"/>
        <v>0.7925032570921706</v>
      </c>
    </row>
    <row r="41" spans="1:17" ht="12.75">
      <c r="A41" s="6">
        <f t="shared" si="16"/>
        <v>0.5000000000000003</v>
      </c>
      <c r="B41" s="1" t="b">
        <f t="shared" si="7"/>
        <v>1</v>
      </c>
      <c r="C41" s="1" t="b">
        <f t="shared" si="8"/>
        <v>0</v>
      </c>
      <c r="D41" s="9">
        <f t="shared" si="9"/>
        <v>-0.3926990816987244</v>
      </c>
      <c r="E41" s="6">
        <f t="shared" si="0"/>
        <v>-0.3462938193014875</v>
      </c>
      <c r="F41" s="6">
        <f t="shared" si="1"/>
        <v>-0.4524886808868496</v>
      </c>
      <c r="G41" s="10">
        <f t="shared" si="2"/>
        <v>587.2494907446659</v>
      </c>
      <c r="H41" s="10">
        <f t="shared" si="3"/>
        <v>610.3255862698985</v>
      </c>
      <c r="I41" s="10">
        <f t="shared" si="10"/>
        <v>98.32558626989851</v>
      </c>
      <c r="J41" s="6">
        <f t="shared" si="11"/>
        <v>28.798989873223306</v>
      </c>
      <c r="K41" s="6">
        <f t="shared" si="12"/>
        <v>38.798989873223306</v>
      </c>
      <c r="L41" s="6">
        <f t="shared" si="13"/>
        <v>41.247564960643246</v>
      </c>
      <c r="M41" s="6">
        <f t="shared" si="14"/>
        <v>32.0215836228944</v>
      </c>
      <c r="N41" s="6">
        <f t="shared" si="15"/>
        <v>0.6981985457978461</v>
      </c>
      <c r="O41" s="6">
        <f t="shared" si="4"/>
        <v>0.9406370996747015</v>
      </c>
      <c r="P41" s="6">
        <f t="shared" si="5"/>
        <v>1</v>
      </c>
      <c r="Q41" s="6">
        <f t="shared" si="6"/>
        <v>0.7763266426381313</v>
      </c>
    </row>
    <row r="42" spans="1:17" ht="12.75">
      <c r="A42" s="6">
        <f t="shared" si="16"/>
        <v>0.5500000000000004</v>
      </c>
      <c r="B42" s="1" t="b">
        <f t="shared" si="7"/>
        <v>1</v>
      </c>
      <c r="C42" s="1" t="b">
        <f t="shared" si="8"/>
        <v>0</v>
      </c>
      <c r="D42" s="9">
        <f t="shared" si="9"/>
        <v>-0.43196898986859683</v>
      </c>
      <c r="E42" s="6">
        <f t="shared" si="0"/>
        <v>-0.37690998107977236</v>
      </c>
      <c r="F42" s="6">
        <f t="shared" si="1"/>
        <v>-0.5042768716257543</v>
      </c>
      <c r="G42" s="10">
        <f t="shared" si="2"/>
        <v>593.9023688902226</v>
      </c>
      <c r="H42" s="10">
        <f t="shared" si="3"/>
        <v>621.5791367593382</v>
      </c>
      <c r="I42" s="10">
        <f t="shared" si="10"/>
        <v>109.57913675933821</v>
      </c>
      <c r="J42" s="6">
        <f t="shared" si="11"/>
        <v>25.3683475949595</v>
      </c>
      <c r="K42" s="6">
        <f t="shared" si="12"/>
        <v>35.3683475949595</v>
      </c>
      <c r="L42" s="6">
        <f t="shared" si="13"/>
        <v>38.038401801309654</v>
      </c>
      <c r="M42" s="6">
        <f t="shared" si="14"/>
        <v>28.975042013751892</v>
      </c>
      <c r="N42" s="6">
        <f t="shared" si="15"/>
        <v>0.6669141287131067</v>
      </c>
      <c r="O42" s="6">
        <f t="shared" si="4"/>
        <v>0.9298063514787779</v>
      </c>
      <c r="P42" s="6">
        <f t="shared" si="5"/>
        <v>1</v>
      </c>
      <c r="Q42" s="6">
        <f t="shared" si="6"/>
        <v>0.761731319972394</v>
      </c>
    </row>
    <row r="43" spans="1:17" ht="12.75">
      <c r="A43" s="6">
        <f t="shared" si="16"/>
        <v>0.6000000000000004</v>
      </c>
      <c r="B43" s="1" t="b">
        <f t="shared" si="7"/>
        <v>1</v>
      </c>
      <c r="C43" s="1" t="b">
        <f t="shared" si="8"/>
        <v>0</v>
      </c>
      <c r="D43" s="9">
        <f t="shared" si="9"/>
        <v>-0.4712388980384693</v>
      </c>
      <c r="E43" s="6">
        <f t="shared" si="0"/>
        <v>-0.407009432189016</v>
      </c>
      <c r="F43" s="6">
        <f t="shared" si="1"/>
        <v>-0.5570672251762171</v>
      </c>
      <c r="G43" s="10">
        <f t="shared" si="2"/>
        <v>600.4429660404496</v>
      </c>
      <c r="H43" s="10">
        <f t="shared" si="3"/>
        <v>633.0504567757222</v>
      </c>
      <c r="I43" s="10">
        <f t="shared" si="10"/>
        <v>121.05045677572218</v>
      </c>
      <c r="J43" s="6">
        <f t="shared" si="11"/>
        <v>22.476547077072084</v>
      </c>
      <c r="K43" s="6">
        <f t="shared" si="12"/>
        <v>32.476547077072084</v>
      </c>
      <c r="L43" s="6">
        <f t="shared" si="13"/>
        <v>35.365606315306955</v>
      </c>
      <c r="M43" s="6">
        <f t="shared" si="14"/>
        <v>26.48009003964748</v>
      </c>
      <c r="N43" s="6">
        <f t="shared" si="15"/>
        <v>0.6355481898621875</v>
      </c>
      <c r="O43" s="6">
        <f t="shared" si="4"/>
        <v>0.9183087881350863</v>
      </c>
      <c r="P43" s="6">
        <f t="shared" si="5"/>
        <v>1</v>
      </c>
      <c r="Q43" s="6">
        <f t="shared" si="6"/>
        <v>0.7487526101930948</v>
      </c>
    </row>
    <row r="44" spans="1:17" ht="12.75">
      <c r="A44" s="6">
        <f t="shared" si="16"/>
        <v>0.6500000000000005</v>
      </c>
      <c r="B44" s="1" t="b">
        <f t="shared" si="7"/>
        <v>1</v>
      </c>
      <c r="C44" s="1" t="b">
        <f t="shared" si="8"/>
        <v>0</v>
      </c>
      <c r="D44" s="9">
        <f t="shared" si="9"/>
        <v>-0.5105088062083417</v>
      </c>
      <c r="E44" s="6">
        <f t="shared" si="0"/>
        <v>-0.43664250428542645</v>
      </c>
      <c r="F44" s="6">
        <f t="shared" si="1"/>
        <v>-0.6107541819498288</v>
      </c>
      <c r="G44" s="10">
        <f t="shared" si="2"/>
        <v>606.8822192415398</v>
      </c>
      <c r="H44" s="10">
        <f t="shared" si="3"/>
        <v>644.7166082680997</v>
      </c>
      <c r="I44" s="10">
        <f t="shared" si="10"/>
        <v>132.71660826809966</v>
      </c>
      <c r="J44" s="6">
        <f t="shared" si="11"/>
        <v>19.998798786555156</v>
      </c>
      <c r="K44" s="6">
        <f t="shared" si="12"/>
        <v>29.998798786555156</v>
      </c>
      <c r="L44" s="6">
        <f t="shared" si="13"/>
        <v>33.10480219901975</v>
      </c>
      <c r="M44" s="6">
        <f t="shared" si="14"/>
        <v>24.412127168788874</v>
      </c>
      <c r="N44" s="6">
        <f t="shared" si="15"/>
        <v>0.60410567223227</v>
      </c>
      <c r="O44" s="6">
        <f t="shared" si="4"/>
        <v>0.9061766509344507</v>
      </c>
      <c r="P44" s="6">
        <f t="shared" si="5"/>
        <v>1</v>
      </c>
      <c r="Q44" s="6">
        <f t="shared" si="6"/>
        <v>0.7374195146078151</v>
      </c>
    </row>
    <row r="45" spans="1:17" ht="12.75">
      <c r="A45" s="6">
        <f t="shared" si="16"/>
        <v>0.7000000000000005</v>
      </c>
      <c r="B45" s="1" t="b">
        <f t="shared" si="7"/>
        <v>1</v>
      </c>
      <c r="C45" s="1" t="b">
        <f t="shared" si="8"/>
        <v>0</v>
      </c>
      <c r="D45" s="9">
        <f t="shared" si="9"/>
        <v>-0.5497787143782142</v>
      </c>
      <c r="E45" s="6">
        <f t="shared" si="0"/>
        <v>-0.46585842899298535</v>
      </c>
      <c r="F45" s="6">
        <f t="shared" si="1"/>
        <v>-0.6652135976573982</v>
      </c>
      <c r="G45" s="10">
        <f t="shared" si="2"/>
        <v>613.2308265031794</v>
      </c>
      <c r="H45" s="10">
        <f t="shared" si="3"/>
        <v>656.5506147384227</v>
      </c>
      <c r="I45" s="10">
        <f t="shared" si="10"/>
        <v>144.55061473842272</v>
      </c>
      <c r="J45" s="6">
        <f t="shared" si="11"/>
        <v>17.845923619803035</v>
      </c>
      <c r="K45" s="6">
        <f t="shared" si="12"/>
        <v>27.845923619803035</v>
      </c>
      <c r="L45" s="6">
        <f t="shared" si="13"/>
        <v>31.167217749422303</v>
      </c>
      <c r="M45" s="6">
        <f t="shared" si="14"/>
        <v>22.682085218159372</v>
      </c>
      <c r="N45" s="6">
        <f t="shared" si="15"/>
        <v>0.5725863554225599</v>
      </c>
      <c r="O45" s="6">
        <f t="shared" si="4"/>
        <v>0.893436297191435</v>
      </c>
      <c r="P45" s="6">
        <f t="shared" si="5"/>
        <v>1</v>
      </c>
      <c r="Q45" s="6">
        <f t="shared" si="6"/>
        <v>0.7277545721443099</v>
      </c>
    </row>
    <row r="46" spans="1:17" ht="12.75">
      <c r="A46" s="6">
        <f t="shared" si="16"/>
        <v>0.7500000000000006</v>
      </c>
      <c r="B46" s="1" t="b">
        <f t="shared" si="7"/>
        <v>1</v>
      </c>
      <c r="C46" s="1" t="b">
        <f t="shared" si="8"/>
        <v>0</v>
      </c>
      <c r="D46" s="9">
        <f t="shared" si="9"/>
        <v>-0.5890486225480867</v>
      </c>
      <c r="E46" s="6">
        <f t="shared" si="0"/>
        <v>-0.49470537616832544</v>
      </c>
      <c r="F46" s="6">
        <f t="shared" si="1"/>
        <v>-0.7203043159308076</v>
      </c>
      <c r="G46" s="10">
        <f t="shared" si="2"/>
        <v>619.4992551134884</v>
      </c>
      <c r="H46" s="10">
        <f t="shared" si="3"/>
        <v>668.5218029715651</v>
      </c>
      <c r="I46" s="10">
        <f t="shared" si="10"/>
        <v>156.52180297156508</v>
      </c>
      <c r="J46" s="6">
        <f t="shared" si="11"/>
        <v>15.952480677316828</v>
      </c>
      <c r="K46" s="6">
        <f t="shared" si="12"/>
        <v>25.952480677316828</v>
      </c>
      <c r="L46" s="6">
        <f t="shared" si="13"/>
        <v>29.48781533627921</v>
      </c>
      <c r="M46" s="6">
        <f t="shared" si="14"/>
        <v>21.224552757600495</v>
      </c>
      <c r="N46" s="6">
        <f t="shared" si="15"/>
        <v>0.5409855052127345</v>
      </c>
      <c r="O46" s="6">
        <f t="shared" si="4"/>
        <v>0.8801086272873929</v>
      </c>
      <c r="P46" s="6">
        <f t="shared" si="5"/>
        <v>1</v>
      </c>
      <c r="Q46" s="6">
        <f t="shared" si="6"/>
        <v>0.7197736595795782</v>
      </c>
    </row>
    <row r="47" spans="1:17" ht="12.75">
      <c r="A47" s="6">
        <f t="shared" si="16"/>
        <v>0.8000000000000006</v>
      </c>
      <c r="B47" s="1" t="b">
        <f t="shared" si="7"/>
        <v>1</v>
      </c>
      <c r="C47" s="1" t="b">
        <f t="shared" si="8"/>
        <v>0</v>
      </c>
      <c r="D47" s="9">
        <f t="shared" si="9"/>
        <v>-0.6283185307179591</v>
      </c>
      <c r="E47" s="6">
        <f t="shared" si="0"/>
        <v>-0.5232305181431611</v>
      </c>
      <c r="F47" s="6">
        <f t="shared" si="1"/>
        <v>-0.7758705737561711</v>
      </c>
      <c r="G47" s="10">
        <f t="shared" si="2"/>
        <v>625.6977555988722</v>
      </c>
      <c r="H47" s="10">
        <f t="shared" si="3"/>
        <v>680.5963257348636</v>
      </c>
      <c r="I47" s="10">
        <f t="shared" si="10"/>
        <v>168.59632573486363</v>
      </c>
      <c r="J47" s="6">
        <f t="shared" si="11"/>
        <v>14.269346886596413</v>
      </c>
      <c r="K47" s="6">
        <f t="shared" si="12"/>
        <v>24.269346886596413</v>
      </c>
      <c r="L47" s="6">
        <f t="shared" si="13"/>
        <v>28.01787283685089</v>
      </c>
      <c r="M47" s="6">
        <f t="shared" si="14"/>
        <v>19.99035418820834</v>
      </c>
      <c r="N47" s="6">
        <f t="shared" si="15"/>
        <v>0.5092944410764996</v>
      </c>
      <c r="O47" s="6">
        <f t="shared" si="4"/>
        <v>0.8662094737854553</v>
      </c>
      <c r="P47" s="6">
        <f t="shared" si="5"/>
        <v>1</v>
      </c>
      <c r="Q47" s="6">
        <f t="shared" si="6"/>
        <v>0.7134857918947991</v>
      </c>
    </row>
    <row r="48" spans="1:17" ht="12.75">
      <c r="A48" s="6">
        <f t="shared" si="16"/>
        <v>0.8500000000000006</v>
      </c>
      <c r="B48" s="1" t="b">
        <f t="shared" si="7"/>
        <v>1</v>
      </c>
      <c r="C48" s="1" t="b">
        <f t="shared" si="8"/>
        <v>0</v>
      </c>
      <c r="D48" s="9">
        <f t="shared" si="9"/>
        <v>-0.6675884388878316</v>
      </c>
      <c r="E48" s="6">
        <f t="shared" si="0"/>
        <v>-0.5514801144975244</v>
      </c>
      <c r="F48" s="6">
        <f t="shared" si="1"/>
        <v>-0.8317451801940973</v>
      </c>
      <c r="G48" s="10">
        <f t="shared" si="2"/>
        <v>631.8363801452072</v>
      </c>
      <c r="H48" s="10">
        <f t="shared" si="3"/>
        <v>692.7378525125971</v>
      </c>
      <c r="I48" s="10">
        <f t="shared" si="10"/>
        <v>180.7378525125971</v>
      </c>
      <c r="J48" s="6">
        <f t="shared" si="11"/>
        <v>12.758915338434523</v>
      </c>
      <c r="K48" s="6">
        <f t="shared" si="12"/>
        <v>22.758915338434523</v>
      </c>
      <c r="L48" s="6">
        <f t="shared" si="13"/>
        <v>26.720183894989013</v>
      </c>
      <c r="M48" s="6">
        <f t="shared" si="14"/>
        <v>18.941750727251684</v>
      </c>
      <c r="N48" s="6">
        <f t="shared" si="15"/>
        <v>0.47750103025403484</v>
      </c>
      <c r="O48" s="6">
        <f t="shared" si="4"/>
        <v>0.8517499515676099</v>
      </c>
      <c r="P48" s="6">
        <f t="shared" si="5"/>
        <v>1</v>
      </c>
      <c r="Q48" s="6">
        <f t="shared" si="6"/>
        <v>0.708892977746457</v>
      </c>
    </row>
    <row r="49" spans="1:17" ht="12.75">
      <c r="A49" s="6">
        <f t="shared" si="16"/>
        <v>0.9000000000000007</v>
      </c>
      <c r="B49" s="1" t="b">
        <f t="shared" si="7"/>
        <v>1</v>
      </c>
      <c r="C49" s="1" t="b">
        <f t="shared" si="8"/>
        <v>0</v>
      </c>
      <c r="D49" s="9">
        <f t="shared" si="9"/>
        <v>-0.706858347057704</v>
      </c>
      <c r="E49" s="6">
        <f t="shared" si="0"/>
        <v>-0.5794996128840522</v>
      </c>
      <c r="F49" s="6">
        <f t="shared" si="1"/>
        <v>-0.8877533363675156</v>
      </c>
      <c r="G49" s="10">
        <f t="shared" si="2"/>
        <v>637.9250045069131</v>
      </c>
      <c r="H49" s="10">
        <f t="shared" si="3"/>
        <v>704.9083995876176</v>
      </c>
      <c r="I49" s="10">
        <f t="shared" si="10"/>
        <v>192.90839958761762</v>
      </c>
      <c r="J49" s="6">
        <f t="shared" si="11"/>
        <v>11.39189392557553</v>
      </c>
      <c r="K49" s="6">
        <f t="shared" si="12"/>
        <v>21.39189392557553</v>
      </c>
      <c r="L49" s="6">
        <f t="shared" si="13"/>
        <v>25.565858595460377</v>
      </c>
      <c r="M49" s="6">
        <f t="shared" si="14"/>
        <v>18.04924505932491</v>
      </c>
      <c r="N49" s="6">
        <f t="shared" si="15"/>
        <v>0.44559011711025975</v>
      </c>
      <c r="O49" s="6">
        <f t="shared" si="4"/>
        <v>0.8367367693011492</v>
      </c>
      <c r="P49" s="6">
        <f t="shared" si="5"/>
        <v>1</v>
      </c>
      <c r="Q49" s="6">
        <f t="shared" si="6"/>
        <v>0.705990177952789</v>
      </c>
    </row>
    <row r="50" spans="1:17" ht="12.75">
      <c r="A50" s="6">
        <f t="shared" si="16"/>
        <v>0.9500000000000007</v>
      </c>
      <c r="B50" s="1" t="b">
        <f t="shared" si="7"/>
        <v>1</v>
      </c>
      <c r="C50" s="1" t="b">
        <f t="shared" si="8"/>
        <v>0</v>
      </c>
      <c r="D50" s="9">
        <f t="shared" si="9"/>
        <v>-0.7461282552275764</v>
      </c>
      <c r="E50" s="6">
        <f t="shared" si="0"/>
        <v>-0.6073337622391015</v>
      </c>
      <c r="F50" s="6">
        <f t="shared" si="1"/>
        <v>-0.9437168995856607</v>
      </c>
      <c r="G50" s="10">
        <f t="shared" si="2"/>
        <v>643.9733526076769</v>
      </c>
      <c r="H50" s="10">
        <f t="shared" si="3"/>
        <v>717.0692566335703</v>
      </c>
      <c r="I50" s="10">
        <f t="shared" si="10"/>
        <v>205.06925663357026</v>
      </c>
      <c r="J50" s="6">
        <f t="shared" si="11"/>
        <v>10.145114674304198</v>
      </c>
      <c r="K50" s="6">
        <f t="shared" si="12"/>
        <v>20.145114674304196</v>
      </c>
      <c r="L50" s="6">
        <f t="shared" si="13"/>
        <v>24.53213495073077</v>
      </c>
      <c r="M50" s="6">
        <f t="shared" si="14"/>
        <v>17.28939998249744</v>
      </c>
      <c r="N50" s="6">
        <f t="shared" si="15"/>
        <v>0.4135438963905582</v>
      </c>
      <c r="O50" s="6">
        <f t="shared" si="4"/>
        <v>0.8211725035249778</v>
      </c>
      <c r="P50" s="6">
        <f t="shared" si="5"/>
        <v>1</v>
      </c>
      <c r="Q50" s="6">
        <f t="shared" si="6"/>
        <v>0.7047654033055292</v>
      </c>
    </row>
    <row r="51" spans="1:17" ht="12.75">
      <c r="A51" s="6">
        <v>1</v>
      </c>
      <c r="B51" s="1" t="b">
        <f t="shared" si="7"/>
        <v>1</v>
      </c>
      <c r="C51" s="1" t="b">
        <f t="shared" si="8"/>
        <v>0</v>
      </c>
      <c r="D51" s="9">
        <f t="shared" si="9"/>
        <v>-0.7853981633974483</v>
      </c>
      <c r="E51" s="6">
        <f t="shared" si="0"/>
        <v>-0.6350267353903137</v>
      </c>
      <c r="F51" s="6">
        <f t="shared" si="1"/>
        <v>-0.9994588469612699</v>
      </c>
      <c r="G51" s="10">
        <f t="shared" si="2"/>
        <v>649.991023183022</v>
      </c>
      <c r="H51" s="10">
        <f t="shared" si="3"/>
        <v>729.1819566568956</v>
      </c>
      <c r="I51" s="10">
        <f t="shared" si="10"/>
        <v>217.18195665689564</v>
      </c>
      <c r="J51" s="6">
        <f t="shared" si="11"/>
        <v>9.000000000000002</v>
      </c>
      <c r="K51" s="6">
        <f t="shared" si="12"/>
        <v>19</v>
      </c>
      <c r="L51" s="6">
        <f t="shared" si="13"/>
        <v>23.600847442411894</v>
      </c>
      <c r="M51" s="6">
        <f t="shared" si="14"/>
        <v>16.64331697709324</v>
      </c>
      <c r="N51" s="6">
        <f t="shared" si="15"/>
        <v>0.3813422387463323</v>
      </c>
      <c r="O51" s="6">
        <f t="shared" si="4"/>
        <v>0.8050558373533679</v>
      </c>
      <c r="P51" s="6">
        <f t="shared" si="5"/>
        <v>1</v>
      </c>
      <c r="Q51" s="6">
        <f t="shared" si="6"/>
        <v>0.7051999729121748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1" ht="25.5">
      <c r="A1" s="12" t="s">
        <v>32</v>
      </c>
    </row>
    <row r="4" spans="5:6" ht="12.75">
      <c r="E4" s="1" t="s">
        <v>14</v>
      </c>
      <c r="F4" s="1" t="s">
        <v>15</v>
      </c>
    </row>
    <row r="5" spans="1:6" ht="12.75">
      <c r="A5" s="3" t="s">
        <v>2</v>
      </c>
      <c r="B5" s="2">
        <f>'Pivot Calcs Snake'!B4</f>
        <v>10</v>
      </c>
      <c r="C5" s="1" t="s">
        <v>4</v>
      </c>
      <c r="E5" s="9">
        <f>3*PI()/4</f>
        <v>2.356194490192345</v>
      </c>
      <c r="F5" s="10">
        <f>0</f>
        <v>0</v>
      </c>
    </row>
    <row r="6" spans="1:17" ht="12.75">
      <c r="A6" s="3" t="s">
        <v>3</v>
      </c>
      <c r="B6" s="2">
        <f>'Pivot Calcs Snake'!B3</f>
        <v>14</v>
      </c>
      <c r="C6" s="1" t="s">
        <v>4</v>
      </c>
      <c r="E6" s="9">
        <f>-3*PI()/4</f>
        <v>-2.356194490192345</v>
      </c>
      <c r="F6" s="10">
        <v>1024</v>
      </c>
      <c r="N6" s="1" t="s">
        <v>73</v>
      </c>
      <c r="O6" s="1" t="s">
        <v>71</v>
      </c>
      <c r="P6" s="1" t="s">
        <v>70</v>
      </c>
      <c r="Q6" s="1" t="s">
        <v>72</v>
      </c>
    </row>
    <row r="7" spans="5:17" ht="12.75">
      <c r="E7" s="9">
        <v>0</v>
      </c>
      <c r="F7" s="10">
        <f>(F6-F5)/(E6-E5)*(0-E5)+F5</f>
        <v>512</v>
      </c>
      <c r="N7" s="1" t="s">
        <v>72</v>
      </c>
      <c r="O7" s="1" t="s">
        <v>73</v>
      </c>
      <c r="P7" s="1" t="s">
        <v>71</v>
      </c>
      <c r="Q7" s="1" t="s">
        <v>70</v>
      </c>
    </row>
    <row r="8" spans="1:9" ht="12.75">
      <c r="A8" s="1" t="s">
        <v>0</v>
      </c>
      <c r="B8" s="7" t="s">
        <v>10</v>
      </c>
      <c r="C8" s="8" t="s">
        <v>10</v>
      </c>
      <c r="E8" s="8" t="s">
        <v>16</v>
      </c>
      <c r="F8" s="10">
        <f>(F6-F5)/(E6-E5)</f>
        <v>-217.29954896813445</v>
      </c>
      <c r="I8" s="10">
        <f>I51-I11</f>
        <v>393.54330334043505</v>
      </c>
    </row>
    <row r="9" spans="1:17" ht="15.75">
      <c r="A9" s="1" t="s">
        <v>1</v>
      </c>
      <c r="B9" s="7" t="s">
        <v>13</v>
      </c>
      <c r="C9" s="8" t="s">
        <v>11</v>
      </c>
      <c r="E9" s="9">
        <f>PI()/2</f>
        <v>1.5707963267948966</v>
      </c>
      <c r="F9" s="9">
        <f>-PI()/2</f>
        <v>-1.5707963267948966</v>
      </c>
      <c r="G9" s="10">
        <f>E9*$F$8</f>
        <v>-341.3333333333333</v>
      </c>
      <c r="H9" s="10">
        <f>F9*$F$8</f>
        <v>341.3333333333333</v>
      </c>
      <c r="J9" s="8" t="s">
        <v>33</v>
      </c>
      <c r="K9" s="8" t="s">
        <v>34</v>
      </c>
      <c r="L9" s="8" t="s">
        <v>26</v>
      </c>
      <c r="M9" s="8" t="s">
        <v>25</v>
      </c>
      <c r="N9" s="8" t="s">
        <v>43</v>
      </c>
      <c r="O9" s="8" t="s">
        <v>44</v>
      </c>
      <c r="P9" s="8" t="s">
        <v>45</v>
      </c>
      <c r="Q9" s="8" t="s">
        <v>46</v>
      </c>
    </row>
    <row r="10" spans="2:17" ht="15.75">
      <c r="B10" s="1"/>
      <c r="D10" s="4" t="s">
        <v>5</v>
      </c>
      <c r="E10" s="5" t="s">
        <v>7</v>
      </c>
      <c r="F10" s="5" t="s">
        <v>8</v>
      </c>
      <c r="G10" s="5" t="s">
        <v>7</v>
      </c>
      <c r="H10" s="5" t="s">
        <v>8</v>
      </c>
      <c r="I10" s="5" t="s">
        <v>17</v>
      </c>
      <c r="J10" s="11" t="s">
        <v>28</v>
      </c>
      <c r="K10" s="11"/>
      <c r="L10" s="11"/>
      <c r="M10" s="11"/>
      <c r="N10" s="11" t="s">
        <v>27</v>
      </c>
      <c r="O10" s="11"/>
      <c r="P10" s="11"/>
      <c r="Q10" s="11"/>
    </row>
    <row r="11" spans="1:17" ht="12.75">
      <c r="A11" s="6">
        <v>-1</v>
      </c>
      <c r="B11" s="1" t="b">
        <f>A11&gt;0.05</f>
        <v>0</v>
      </c>
      <c r="C11" s="1" t="b">
        <f>A11&lt;(-0.05)</f>
        <v>1</v>
      </c>
      <c r="D11" s="9">
        <f>-A11*PI()/4</f>
        <v>0.7853981633974483</v>
      </c>
      <c r="E11" s="6">
        <f aca="true" t="shared" si="0" ref="E11:E51">-SIGN(A11)*IF(AND(NOT($B11),NOT($C11)),0,IF($B11,ATAN(1/(1/TAN(ABS($D11))+$B$6/(2*$B$5))),ATAN(1/(1/TAN(ABS($D11))-$B$6/(2*$B$5)))))</f>
        <v>1.2793395323170296</v>
      </c>
      <c r="F11" s="6">
        <f aca="true" t="shared" si="1" ref="F11:F51">-SIGN(A11)*IF(AND(NOT($B11),NOT($C11)),0,IF($C11,ATAN(1/(1/TAN(ABS($D11))+$B$6/(2*$B$5))),ATAN(1/(1/TAN(ABS($D11))-$B$6/(2*$B$5)))))</f>
        <v>0.5317240672588056</v>
      </c>
      <c r="G11" s="10">
        <f>$F$7-$F$8*SIGN(A11)*IF(AND(NOT($B11),NOT($C11)),0,IF($B11,ATAN(1/(1/TAN(ABS($D11))+$B$6/(2*$B$5))),ATAN(1/(1/TAN(ABS($D11))-$B$6/(2*$B$5)))))+G$9</f>
        <v>-107.33323668292792</v>
      </c>
      <c r="H11" s="10">
        <f>$F$7-$F$8*SIGN(A11)*IF(AND(NOT($B11),NOT($C11)),0,IF($C11,ATAN(1/(1/TAN(ABS($D11))+$B$6/(2*$B$5))),ATAN(1/(1/TAN(ABS($D11))-$B$6/(2*$B$5)))))+H$9</f>
        <v>737.7899333424929</v>
      </c>
      <c r="I11" s="10">
        <f>H11-$F$7-$H$9</f>
        <v>-115.54339999084044</v>
      </c>
      <c r="J11" s="6">
        <f>$B$5/TAN(ABS($D11))+SIGN($A11)*$B$6/2</f>
        <v>3.0000000000000018</v>
      </c>
      <c r="K11" s="6">
        <f>(J11^2+$B$5^2)^(1/2)</f>
        <v>10.44030650891055</v>
      </c>
      <c r="L11" s="6">
        <f aca="true" t="shared" si="2" ref="L11:L30">(M11^2+$B$5^2)^(1/2)</f>
        <v>19.72308292331602</v>
      </c>
      <c r="M11" s="6">
        <f>$B$5/TAN(ABS($D11))-SIGN($A11)*$B$6/2</f>
        <v>17</v>
      </c>
      <c r="N11" s="6">
        <f aca="true" t="shared" si="3" ref="N11:N30">J11/MAX($J11:$L11)</f>
        <v>0.15210603796901823</v>
      </c>
      <c r="O11" s="6">
        <f aca="true" t="shared" si="4" ref="O11:O30">K11/MAX($J11:$L11)</f>
        <v>0.5293445527508451</v>
      </c>
      <c r="P11" s="6">
        <f aca="true" t="shared" si="5" ref="P11:P30">L11/MAX($J11:$L11)</f>
        <v>1</v>
      </c>
      <c r="Q11" s="6">
        <f aca="true" t="shared" si="6" ref="Q11:Q30">M11/MAX($J11:$L11)</f>
        <v>0.8619342151577695</v>
      </c>
    </row>
    <row r="12" spans="1:17" ht="12.75">
      <c r="A12" s="6">
        <f>A11+0.05</f>
        <v>-0.95</v>
      </c>
      <c r="B12" s="1" t="b">
        <f aca="true" t="shared" si="7" ref="B12:B51">A12&gt;0.05</f>
        <v>0</v>
      </c>
      <c r="C12" s="1" t="b">
        <f aca="true" t="shared" si="8" ref="C12:C51">A12&lt;(-0.05)</f>
        <v>1</v>
      </c>
      <c r="D12" s="9">
        <f aca="true" t="shared" si="9" ref="D12:D51">-A12*PI()/4</f>
        <v>0.7461282552275759</v>
      </c>
      <c r="E12" s="6">
        <f t="shared" si="0"/>
        <v>1.2060827003663357</v>
      </c>
      <c r="F12" s="6">
        <f t="shared" si="1"/>
        <v>0.5114258136318577</v>
      </c>
      <c r="G12" s="10">
        <f aca="true" t="shared" si="10" ref="G12:G51">$F$7-$F$8*SIGN(A12)*IF(AND(NOT($B12),NOT($C12)),0,IF($B12,ATAN(1/(1/TAN(ABS($D12))+$B$6/(2*$B$5))),ATAN(1/(1/TAN(ABS($D12))-$B$6/(2*$B$5)))))+G$9</f>
        <v>-91.41456014120769</v>
      </c>
      <c r="H12" s="10">
        <f aca="true" t="shared" si="11" ref="H12:H51">$F$7-$F$8*SIGN(A12)*IF(AND(NOT($B12),NOT($C12)),0,IF($C12,ATAN(1/(1/TAN(ABS($D12))+$B$6/(2*$B$5))),ATAN(1/(1/TAN(ABS($D12))-$B$6/(2*$B$5)))))+H$9</f>
        <v>742.2007347004694</v>
      </c>
      <c r="I12" s="10">
        <f aca="true" t="shared" si="12" ref="I12:I51">H12-$F$7-$H$9</f>
        <v>-111.1325986328639</v>
      </c>
      <c r="J12" s="6">
        <f aca="true" t="shared" si="13" ref="J12:J51">$B$5/TAN(ABS($D12))+SIGN($A12)*$B$6/2</f>
        <v>3.81793905307444</v>
      </c>
      <c r="K12" s="6">
        <f aca="true" t="shared" si="14" ref="K12:K51">(J12^2+$B$5^2)^(1/2)</f>
        <v>10.704048701916063</v>
      </c>
      <c r="L12" s="6">
        <f t="shared" si="2"/>
        <v>20.432301683830808</v>
      </c>
      <c r="M12" s="6">
        <f aca="true" t="shared" si="15" ref="M12:M51">$B$5/TAN(ABS($D12))-SIGN($A12)*$B$6/2</f>
        <v>17.81793905307444</v>
      </c>
      <c r="N12" s="6">
        <f t="shared" si="3"/>
        <v>0.1868580012253726</v>
      </c>
      <c r="O12" s="6">
        <f t="shared" si="4"/>
        <v>0.5238787517701327</v>
      </c>
      <c r="P12" s="6">
        <f t="shared" si="5"/>
        <v>1</v>
      </c>
      <c r="Q12" s="6">
        <f t="shared" si="6"/>
        <v>0.8720475709877926</v>
      </c>
    </row>
    <row r="13" spans="1:17" ht="12.75">
      <c r="A13" s="6">
        <f aca="true" t="shared" si="16" ref="A13:A50">A12+0.05</f>
        <v>-0.8999999999999999</v>
      </c>
      <c r="B13" s="1" t="b">
        <f t="shared" si="7"/>
        <v>0</v>
      </c>
      <c r="C13" s="1" t="b">
        <f t="shared" si="8"/>
        <v>1</v>
      </c>
      <c r="D13" s="9">
        <f t="shared" si="9"/>
        <v>0.7068583470577033</v>
      </c>
      <c r="E13" s="6">
        <f t="shared" si="0"/>
        <v>1.1307398147946945</v>
      </c>
      <c r="F13" s="6">
        <f t="shared" si="1"/>
        <v>0.4908780399461014</v>
      </c>
      <c r="G13" s="10">
        <f t="shared" si="10"/>
        <v>-75.04258508853235</v>
      </c>
      <c r="H13" s="10">
        <f t="shared" si="11"/>
        <v>746.6657566546836</v>
      </c>
      <c r="I13" s="10">
        <f t="shared" si="12"/>
        <v>-106.66757667864971</v>
      </c>
      <c r="J13" s="6">
        <f t="shared" si="13"/>
        <v>4.708495661125395</v>
      </c>
      <c r="K13" s="6">
        <f t="shared" si="14"/>
        <v>11.05305077301451</v>
      </c>
      <c r="L13" s="6">
        <f t="shared" si="2"/>
        <v>21.21338751596142</v>
      </c>
      <c r="M13" s="6">
        <f t="shared" si="15"/>
        <v>18.708495661125397</v>
      </c>
      <c r="N13" s="6">
        <f t="shared" si="3"/>
        <v>0.22195868800221652</v>
      </c>
      <c r="O13" s="6">
        <f t="shared" si="4"/>
        <v>0.5210412888888185</v>
      </c>
      <c r="P13" s="6">
        <f t="shared" si="5"/>
        <v>1</v>
      </c>
      <c r="Q13" s="6">
        <f t="shared" si="6"/>
        <v>0.8819192902146682</v>
      </c>
    </row>
    <row r="14" spans="1:17" ht="12.75">
      <c r="A14" s="6">
        <f t="shared" si="16"/>
        <v>-0.8499999999999999</v>
      </c>
      <c r="B14" s="1" t="b">
        <f t="shared" si="7"/>
        <v>0</v>
      </c>
      <c r="C14" s="1" t="b">
        <f t="shared" si="8"/>
        <v>1</v>
      </c>
      <c r="D14" s="9">
        <f t="shared" si="9"/>
        <v>0.6675884388878309</v>
      </c>
      <c r="E14" s="6">
        <f t="shared" si="0"/>
        <v>1.0538652600754386</v>
      </c>
      <c r="F14" s="6">
        <f t="shared" si="1"/>
        <v>0.47002915584091776</v>
      </c>
      <c r="G14" s="10">
        <f t="shared" si="10"/>
        <v>-58.337779020911796</v>
      </c>
      <c r="H14" s="10">
        <f t="shared" si="11"/>
        <v>751.196209767229</v>
      </c>
      <c r="I14" s="10">
        <f t="shared" si="12"/>
        <v>-102.13712356610432</v>
      </c>
      <c r="J14" s="6">
        <f t="shared" si="13"/>
        <v>5.684939527453249</v>
      </c>
      <c r="K14" s="6">
        <f t="shared" si="14"/>
        <v>11.502979502320274</v>
      </c>
      <c r="L14" s="6">
        <f t="shared" si="2"/>
        <v>22.079330700895156</v>
      </c>
      <c r="M14" s="6">
        <f t="shared" si="15"/>
        <v>19.68493952745325</v>
      </c>
      <c r="N14" s="6">
        <f t="shared" si="3"/>
        <v>0.25747789208224353</v>
      </c>
      <c r="O14" s="6">
        <f t="shared" si="4"/>
        <v>0.5209840668700122</v>
      </c>
      <c r="P14" s="6">
        <f t="shared" si="5"/>
        <v>1</v>
      </c>
      <c r="Q14" s="6">
        <f t="shared" si="6"/>
        <v>0.8915550835358957</v>
      </c>
    </row>
    <row r="15" spans="1:17" ht="12.75">
      <c r="A15" s="6">
        <f t="shared" si="16"/>
        <v>-0.7999999999999998</v>
      </c>
      <c r="B15" s="1" t="b">
        <f t="shared" si="7"/>
        <v>0</v>
      </c>
      <c r="C15" s="1" t="b">
        <f t="shared" si="8"/>
        <v>1</v>
      </c>
      <c r="D15" s="9">
        <f t="shared" si="9"/>
        <v>0.6283185307179585</v>
      </c>
      <c r="E15" s="6">
        <f t="shared" si="0"/>
        <v>0.9760979026369261</v>
      </c>
      <c r="F15" s="6">
        <f t="shared" si="1"/>
        <v>0.44882520903176776</v>
      </c>
      <c r="G15" s="10">
        <f t="shared" si="10"/>
        <v>-41.438967325079375</v>
      </c>
      <c r="H15" s="10">
        <f t="shared" si="11"/>
        <v>755.8038178452016</v>
      </c>
      <c r="I15" s="10">
        <f t="shared" si="12"/>
        <v>-97.52951548813172</v>
      </c>
      <c r="J15" s="6">
        <f t="shared" si="13"/>
        <v>6.763819204711739</v>
      </c>
      <c r="K15" s="6">
        <f t="shared" si="14"/>
        <v>12.072665415475877</v>
      </c>
      <c r="L15" s="6">
        <f t="shared" si="2"/>
        <v>23.04639208132058</v>
      </c>
      <c r="M15" s="6">
        <f t="shared" si="15"/>
        <v>20.763819204711737</v>
      </c>
      <c r="N15" s="6">
        <f t="shared" si="3"/>
        <v>0.2934871185409498</v>
      </c>
      <c r="O15" s="6">
        <f t="shared" si="4"/>
        <v>0.5238418826199238</v>
      </c>
      <c r="P15" s="6">
        <f t="shared" si="5"/>
        <v>1</v>
      </c>
      <c r="Q15" s="6">
        <f t="shared" si="6"/>
        <v>0.9009574744474256</v>
      </c>
    </row>
    <row r="16" spans="1:17" ht="12.75">
      <c r="A16" s="6">
        <f t="shared" si="16"/>
        <v>-0.7499999999999998</v>
      </c>
      <c r="B16" s="1" t="b">
        <f t="shared" si="7"/>
        <v>0</v>
      </c>
      <c r="C16" s="1" t="b">
        <f t="shared" si="8"/>
        <v>1</v>
      </c>
      <c r="D16" s="9">
        <f t="shared" si="9"/>
        <v>0.589048622548086</v>
      </c>
      <c r="E16" s="6">
        <f t="shared" si="0"/>
        <v>0.8981284709798074</v>
      </c>
      <c r="F16" s="6">
        <f t="shared" si="1"/>
        <v>0.42720944219408363</v>
      </c>
      <c r="G16" s="10">
        <f t="shared" si="10"/>
        <v>-24.496244992685718</v>
      </c>
      <c r="H16" s="10">
        <f t="shared" si="11"/>
        <v>760.5009142296306</v>
      </c>
      <c r="I16" s="10">
        <f t="shared" si="12"/>
        <v>-92.83241910370276</v>
      </c>
      <c r="J16" s="6">
        <f t="shared" si="13"/>
        <v>7.966057626654898</v>
      </c>
      <c r="K16" s="6">
        <f t="shared" si="14"/>
        <v>12.785072315446113</v>
      </c>
      <c r="L16" s="6">
        <f t="shared" si="2"/>
        <v>24.135196035199794</v>
      </c>
      <c r="M16" s="6">
        <f t="shared" si="15"/>
        <v>21.966057626654898</v>
      </c>
      <c r="N16" s="6">
        <f t="shared" si="3"/>
        <v>0.3300597855114523</v>
      </c>
      <c r="O16" s="6">
        <f t="shared" si="4"/>
        <v>0.5297273035114287</v>
      </c>
      <c r="P16" s="6">
        <f t="shared" si="5"/>
        <v>1</v>
      </c>
      <c r="Q16" s="6">
        <f t="shared" si="6"/>
        <v>0.910125511084255</v>
      </c>
    </row>
    <row r="17" spans="1:17" ht="12.75">
      <c r="A17" s="6">
        <f t="shared" si="16"/>
        <v>-0.6999999999999997</v>
      </c>
      <c r="B17" s="1" t="b">
        <f t="shared" si="7"/>
        <v>0</v>
      </c>
      <c r="C17" s="1" t="b">
        <f t="shared" si="8"/>
        <v>1</v>
      </c>
      <c r="D17" s="9">
        <f t="shared" si="9"/>
        <v>0.5497787143782136</v>
      </c>
      <c r="E17" s="6">
        <f t="shared" si="0"/>
        <v>0.8206597035662756</v>
      </c>
      <c r="F17" s="6">
        <f t="shared" si="1"/>
        <v>0.4051218203025883</v>
      </c>
      <c r="G17" s="10">
        <f t="shared" si="10"/>
        <v>-7.662316774607916</v>
      </c>
      <c r="H17" s="10">
        <f t="shared" si="11"/>
        <v>765.3005445044312</v>
      </c>
      <c r="I17" s="10">
        <f t="shared" si="12"/>
        <v>-88.03278882890214</v>
      </c>
      <c r="J17" s="6">
        <f t="shared" si="13"/>
        <v>9.318516871287905</v>
      </c>
      <c r="K17" s="6">
        <f t="shared" si="14"/>
        <v>13.668751101709232</v>
      </c>
      <c r="L17" s="6">
        <f t="shared" si="2"/>
        <v>25.372292546723852</v>
      </c>
      <c r="M17" s="6">
        <f t="shared" si="15"/>
        <v>23.318516871287905</v>
      </c>
      <c r="N17" s="6">
        <f t="shared" si="3"/>
        <v>0.3672713789708822</v>
      </c>
      <c r="O17" s="6">
        <f t="shared" si="4"/>
        <v>0.5387274751202639</v>
      </c>
      <c r="P17" s="6">
        <f t="shared" si="5"/>
        <v>1</v>
      </c>
      <c r="Q17" s="6">
        <f t="shared" si="6"/>
        <v>0.9190543908614542</v>
      </c>
    </row>
    <row r="18" spans="1:17" ht="12.75">
      <c r="A18" s="6">
        <f t="shared" si="16"/>
        <v>-0.6499999999999997</v>
      </c>
      <c r="B18" s="1" t="b">
        <f t="shared" si="7"/>
        <v>0</v>
      </c>
      <c r="C18" s="1" t="b">
        <f t="shared" si="8"/>
        <v>1</v>
      </c>
      <c r="D18" s="9">
        <f t="shared" si="9"/>
        <v>0.5105088062083412</v>
      </c>
      <c r="E18" s="6">
        <f t="shared" si="0"/>
        <v>0.7443647668491297</v>
      </c>
      <c r="F18" s="6">
        <f t="shared" si="1"/>
        <v>0.382498524931827</v>
      </c>
      <c r="G18" s="10">
        <f t="shared" si="10"/>
        <v>8.916538562580229</v>
      </c>
      <c r="H18" s="10">
        <f t="shared" si="11"/>
        <v>770.2165763846706</v>
      </c>
      <c r="I18" s="10">
        <f t="shared" si="12"/>
        <v>-83.11675694866273</v>
      </c>
      <c r="J18" s="6">
        <f t="shared" si="13"/>
        <v>10.85628484753942</v>
      </c>
      <c r="K18" s="6">
        <f t="shared" si="14"/>
        <v>14.760044738784298</v>
      </c>
      <c r="L18" s="6">
        <f t="shared" si="2"/>
        <v>26.79244103141813</v>
      </c>
      <c r="M18" s="6">
        <f t="shared" si="15"/>
        <v>24.85628484753942</v>
      </c>
      <c r="N18" s="6">
        <f t="shared" si="3"/>
        <v>0.40519954246829576</v>
      </c>
      <c r="O18" s="6">
        <f t="shared" si="4"/>
        <v>0.5509033208835263</v>
      </c>
      <c r="P18" s="6">
        <f t="shared" si="5"/>
        <v>1</v>
      </c>
      <c r="Q18" s="6">
        <f t="shared" si="6"/>
        <v>0.9277349838483072</v>
      </c>
    </row>
    <row r="19" spans="1:17" ht="12.75">
      <c r="A19" s="6">
        <f t="shared" si="16"/>
        <v>-0.5999999999999996</v>
      </c>
      <c r="B19" s="1" t="b">
        <f t="shared" si="7"/>
        <v>0</v>
      </c>
      <c r="C19" s="1" t="b">
        <f t="shared" si="8"/>
        <v>1</v>
      </c>
      <c r="D19" s="9">
        <f t="shared" si="9"/>
        <v>0.4712388980384687</v>
      </c>
      <c r="E19" s="6">
        <f t="shared" si="0"/>
        <v>0.6698498956924698</v>
      </c>
      <c r="F19" s="6">
        <f t="shared" si="1"/>
        <v>0.3592714126487276</v>
      </c>
      <c r="G19" s="10">
        <f t="shared" si="10"/>
        <v>25.10858645634113</v>
      </c>
      <c r="H19" s="10">
        <f t="shared" si="11"/>
        <v>775.2638174076203</v>
      </c>
      <c r="I19" s="10">
        <f t="shared" si="12"/>
        <v>-78.069515925713</v>
      </c>
      <c r="J19" s="6">
        <f t="shared" si="13"/>
        <v>12.626105055051518</v>
      </c>
      <c r="K19" s="6">
        <f t="shared" si="14"/>
        <v>16.106474749652623</v>
      </c>
      <c r="L19" s="6">
        <f t="shared" si="2"/>
        <v>28.44203702976705</v>
      </c>
      <c r="M19" s="6">
        <f t="shared" si="15"/>
        <v>26.626105055051518</v>
      </c>
      <c r="N19" s="6">
        <f t="shared" si="3"/>
        <v>0.4439240776543961</v>
      </c>
      <c r="O19" s="6">
        <f t="shared" si="4"/>
        <v>0.5662911813522993</v>
      </c>
      <c r="P19" s="6">
        <f t="shared" si="5"/>
        <v>1</v>
      </c>
      <c r="Q19" s="6">
        <f t="shared" si="6"/>
        <v>0.9361532378002672</v>
      </c>
    </row>
    <row r="20" spans="1:17" ht="12.75">
      <c r="A20" s="6">
        <f t="shared" si="16"/>
        <v>-0.5499999999999996</v>
      </c>
      <c r="B20" s="1" t="b">
        <f t="shared" si="7"/>
        <v>0</v>
      </c>
      <c r="C20" s="1" t="b">
        <f t="shared" si="8"/>
        <v>1</v>
      </c>
      <c r="D20" s="9">
        <f t="shared" si="9"/>
        <v>0.4319689898685962</v>
      </c>
      <c r="E20" s="6">
        <f t="shared" si="0"/>
        <v>0.5976261222739243</v>
      </c>
      <c r="F20" s="6">
        <f t="shared" si="1"/>
        <v>0.33536743565048016</v>
      </c>
      <c r="G20" s="10">
        <f t="shared" si="10"/>
        <v>40.8027798449678</v>
      </c>
      <c r="H20" s="10">
        <f t="shared" si="11"/>
        <v>780.4581408278841</v>
      </c>
      <c r="I20" s="10">
        <f t="shared" si="12"/>
        <v>-72.8751925054492</v>
      </c>
      <c r="J20" s="6">
        <f t="shared" si="13"/>
        <v>14.691676853542532</v>
      </c>
      <c r="K20" s="6">
        <f t="shared" si="14"/>
        <v>17.772038959244867</v>
      </c>
      <c r="L20" s="6">
        <f t="shared" si="2"/>
        <v>30.38440917095655</v>
      </c>
      <c r="M20" s="6">
        <f t="shared" si="15"/>
        <v>28.691676853542532</v>
      </c>
      <c r="N20" s="6">
        <f t="shared" si="3"/>
        <v>0.48352682360484467</v>
      </c>
      <c r="O20" s="6">
        <f t="shared" si="4"/>
        <v>0.584906517656844</v>
      </c>
      <c r="P20" s="6">
        <f t="shared" si="5"/>
        <v>1</v>
      </c>
      <c r="Q20" s="6">
        <f t="shared" si="6"/>
        <v>0.9442894443696459</v>
      </c>
    </row>
    <row r="21" spans="1:17" ht="12.75">
      <c r="A21" s="6">
        <f t="shared" si="16"/>
        <v>-0.4999999999999996</v>
      </c>
      <c r="B21" s="1" t="b">
        <f t="shared" si="7"/>
        <v>0</v>
      </c>
      <c r="C21" s="1" t="b">
        <f t="shared" si="8"/>
        <v>1</v>
      </c>
      <c r="D21" s="9">
        <f t="shared" si="9"/>
        <v>0.39269908169872386</v>
      </c>
      <c r="E21" s="6">
        <f t="shared" si="0"/>
        <v>0.5280927673628598</v>
      </c>
      <c r="F21" s="6">
        <f t="shared" si="1"/>
        <v>0.31070802440008494</v>
      </c>
      <c r="G21" s="10">
        <f t="shared" si="10"/>
        <v>55.91234650538331</v>
      </c>
      <c r="H21" s="10">
        <f t="shared" si="11"/>
        <v>785.8166197704147</v>
      </c>
      <c r="I21" s="10">
        <f t="shared" si="12"/>
        <v>-67.5167135629186</v>
      </c>
      <c r="J21" s="6">
        <f t="shared" si="13"/>
        <v>17.142135623730972</v>
      </c>
      <c r="K21" s="6">
        <f t="shared" si="14"/>
        <v>19.84572532668903</v>
      </c>
      <c r="L21" s="6">
        <f t="shared" si="2"/>
        <v>32.70829575515749</v>
      </c>
      <c r="M21" s="6">
        <f t="shared" si="15"/>
        <v>31.142135623730972</v>
      </c>
      <c r="N21" s="6">
        <f t="shared" si="3"/>
        <v>0.5240913727835537</v>
      </c>
      <c r="O21" s="6">
        <f t="shared" si="4"/>
        <v>0.606748987328688</v>
      </c>
      <c r="P21" s="6">
        <f t="shared" si="5"/>
        <v>1</v>
      </c>
      <c r="Q21" s="6">
        <f t="shared" si="6"/>
        <v>0.9521173422439912</v>
      </c>
    </row>
    <row r="22" spans="1:17" ht="12.75">
      <c r="A22" s="6">
        <f t="shared" si="16"/>
        <v>-0.4499999999999996</v>
      </c>
      <c r="B22" s="1" t="b">
        <f t="shared" si="7"/>
        <v>0</v>
      </c>
      <c r="C22" s="1" t="b">
        <f t="shared" si="8"/>
        <v>1</v>
      </c>
      <c r="D22" s="9">
        <f t="shared" si="9"/>
        <v>0.35342917352885145</v>
      </c>
      <c r="E22" s="6">
        <f t="shared" si="0"/>
        <v>0.461532872523863</v>
      </c>
      <c r="F22" s="6">
        <f t="shared" si="1"/>
        <v>0.28520843443241284</v>
      </c>
      <c r="G22" s="10">
        <f t="shared" si="10"/>
        <v>70.37578163326378</v>
      </c>
      <c r="H22" s="10">
        <f t="shared" si="11"/>
        <v>791.3576691692622</v>
      </c>
      <c r="I22" s="10">
        <f t="shared" si="12"/>
        <v>-61.975664164071134</v>
      </c>
      <c r="J22" s="6">
        <f t="shared" si="13"/>
        <v>20.10618609334908</v>
      </c>
      <c r="K22" s="6">
        <f t="shared" si="14"/>
        <v>22.45570571637382</v>
      </c>
      <c r="L22" s="6">
        <f t="shared" si="2"/>
        <v>35.54197419719617</v>
      </c>
      <c r="M22" s="6">
        <f t="shared" si="15"/>
        <v>34.10618609334908</v>
      </c>
      <c r="N22" s="6">
        <f t="shared" si="3"/>
        <v>0.5657025685122244</v>
      </c>
      <c r="O22" s="6">
        <f t="shared" si="4"/>
        <v>0.6318080586009008</v>
      </c>
      <c r="P22" s="6">
        <f t="shared" si="5"/>
        <v>1</v>
      </c>
      <c r="Q22" s="6">
        <f t="shared" si="6"/>
        <v>0.9596030289178378</v>
      </c>
    </row>
    <row r="23" spans="1:17" ht="12.75">
      <c r="A23" s="6">
        <f t="shared" si="16"/>
        <v>-0.39999999999999963</v>
      </c>
      <c r="B23" s="1" t="b">
        <f t="shared" si="7"/>
        <v>0</v>
      </c>
      <c r="C23" s="1" t="b">
        <f t="shared" si="8"/>
        <v>1</v>
      </c>
      <c r="D23" s="9">
        <f t="shared" si="9"/>
        <v>0.31415926535897903</v>
      </c>
      <c r="E23" s="6">
        <f t="shared" si="0"/>
        <v>0.3981187240363474</v>
      </c>
      <c r="F23" s="6">
        <f t="shared" si="1"/>
        <v>0.25877706307668424</v>
      </c>
      <c r="G23" s="10">
        <f t="shared" si="10"/>
        <v>84.15564749779918</v>
      </c>
      <c r="H23" s="10">
        <f t="shared" si="11"/>
        <v>797.1011942434714</v>
      </c>
      <c r="I23" s="10">
        <f t="shared" si="12"/>
        <v>-56.23213908986196</v>
      </c>
      <c r="J23" s="6">
        <f t="shared" si="13"/>
        <v>23.776835371752565</v>
      </c>
      <c r="K23" s="6">
        <f t="shared" si="14"/>
        <v>25.794144690131205</v>
      </c>
      <c r="L23" s="6">
        <f t="shared" si="2"/>
        <v>39.07798984984381</v>
      </c>
      <c r="M23" s="6">
        <f t="shared" si="15"/>
        <v>37.77683537175257</v>
      </c>
      <c r="N23" s="6">
        <f t="shared" si="3"/>
        <v>0.6084457123591683</v>
      </c>
      <c r="O23" s="6">
        <f t="shared" si="4"/>
        <v>0.6600683604567317</v>
      </c>
      <c r="P23" s="6">
        <f t="shared" si="5"/>
        <v>1</v>
      </c>
      <c r="Q23" s="6">
        <f t="shared" si="6"/>
        <v>0.9667036487012025</v>
      </c>
    </row>
    <row r="24" spans="1:17" ht="12.75">
      <c r="A24" s="6">
        <f t="shared" si="16"/>
        <v>-0.34999999999999964</v>
      </c>
      <c r="B24" s="1" t="b">
        <f t="shared" si="7"/>
        <v>0</v>
      </c>
      <c r="C24" s="1" t="b">
        <f t="shared" si="8"/>
        <v>1</v>
      </c>
      <c r="D24" s="9">
        <f t="shared" si="9"/>
        <v>0.2748893571891066</v>
      </c>
      <c r="E24" s="6">
        <f t="shared" si="0"/>
        <v>0.337924488428802</v>
      </c>
      <c r="F24" s="6">
        <f t="shared" si="1"/>
        <v>0.23131474700892612</v>
      </c>
      <c r="G24" s="10">
        <f t="shared" si="10"/>
        <v>97.23582774580046</v>
      </c>
      <c r="H24" s="10">
        <f t="shared" si="11"/>
        <v>803.0687431386156</v>
      </c>
      <c r="I24" s="10">
        <f t="shared" si="12"/>
        <v>-50.264590194717755</v>
      </c>
      <c r="J24" s="6">
        <f t="shared" si="13"/>
        <v>28.45732542559736</v>
      </c>
      <c r="K24" s="6">
        <f t="shared" si="14"/>
        <v>30.163212202587943</v>
      </c>
      <c r="L24" s="6">
        <f t="shared" si="2"/>
        <v>43.619083923153134</v>
      </c>
      <c r="M24" s="6">
        <f t="shared" si="15"/>
        <v>42.45732542559736</v>
      </c>
      <c r="N24" s="6">
        <f t="shared" si="3"/>
        <v>0.6524053892496383</v>
      </c>
      <c r="O24" s="6">
        <f t="shared" si="4"/>
        <v>0.6915141146872464</v>
      </c>
      <c r="P24" s="6">
        <f t="shared" si="5"/>
        <v>1</v>
      </c>
      <c r="Q24" s="6">
        <f t="shared" si="6"/>
        <v>0.9733658208044321</v>
      </c>
    </row>
    <row r="25" spans="1:17" ht="12.75">
      <c r="A25" s="6">
        <f t="shared" si="16"/>
        <v>-0.29999999999999966</v>
      </c>
      <c r="B25" s="1" t="b">
        <f t="shared" si="7"/>
        <v>0</v>
      </c>
      <c r="C25" s="1" t="b">
        <f t="shared" si="8"/>
        <v>1</v>
      </c>
      <c r="D25" s="9">
        <f t="shared" si="9"/>
        <v>0.2356194490192342</v>
      </c>
      <c r="E25" s="6">
        <f t="shared" si="0"/>
        <v>0.280942765154002</v>
      </c>
      <c r="F25" s="6">
        <f t="shared" si="1"/>
        <v>0.20271405889073066</v>
      </c>
      <c r="G25" s="10">
        <f t="shared" si="10"/>
        <v>109.61793051284155</v>
      </c>
      <c r="H25" s="10">
        <f t="shared" si="11"/>
        <v>809.2836597668777</v>
      </c>
      <c r="I25" s="10">
        <f t="shared" si="12"/>
        <v>-44.049673566455624</v>
      </c>
      <c r="J25" s="6">
        <f t="shared" si="13"/>
        <v>34.65299770090423</v>
      </c>
      <c r="K25" s="6">
        <f t="shared" si="14"/>
        <v>36.0670244081609</v>
      </c>
      <c r="L25" s="6">
        <f t="shared" si="2"/>
        <v>49.67005320395975</v>
      </c>
      <c r="M25" s="6">
        <f t="shared" si="15"/>
        <v>48.65299770090423</v>
      </c>
      <c r="N25" s="6">
        <f t="shared" si="3"/>
        <v>0.6976637926802473</v>
      </c>
      <c r="O25" s="6">
        <f t="shared" si="4"/>
        <v>0.7261321879414776</v>
      </c>
      <c r="P25" s="6">
        <f t="shared" si="5"/>
        <v>1</v>
      </c>
      <c r="Q25" s="6">
        <f t="shared" si="6"/>
        <v>0.9795237685999812</v>
      </c>
    </row>
    <row r="26" spans="1:17" ht="12.75">
      <c r="A26" s="6">
        <f t="shared" si="16"/>
        <v>-0.24999999999999967</v>
      </c>
      <c r="B26" s="1" t="b">
        <f t="shared" si="7"/>
        <v>0</v>
      </c>
      <c r="C26" s="1" t="b">
        <f t="shared" si="8"/>
        <v>1</v>
      </c>
      <c r="D26" s="9">
        <f t="shared" si="9"/>
        <v>0.19634954084936182</v>
      </c>
      <c r="E26" s="6">
        <f t="shared" si="0"/>
        <v>0.22710230594978842</v>
      </c>
      <c r="F26" s="6">
        <f t="shared" si="1"/>
        <v>0.17285863161456763</v>
      </c>
      <c r="G26" s="10">
        <f t="shared" si="10"/>
        <v>121.31743801415439</v>
      </c>
      <c r="H26" s="10">
        <f t="shared" si="11"/>
        <v>815.7712306482389</v>
      </c>
      <c r="I26" s="10">
        <f t="shared" si="12"/>
        <v>-37.56210268509443</v>
      </c>
      <c r="J26" s="6">
        <f t="shared" si="13"/>
        <v>43.27339492125855</v>
      </c>
      <c r="K26" s="6">
        <f t="shared" si="14"/>
        <v>44.41381213103875</v>
      </c>
      <c r="L26" s="6">
        <f t="shared" si="2"/>
        <v>58.13984662696011</v>
      </c>
      <c r="M26" s="6">
        <f t="shared" si="15"/>
        <v>57.27339492125855</v>
      </c>
      <c r="N26" s="6">
        <f t="shared" si="3"/>
        <v>0.7442984017297387</v>
      </c>
      <c r="O26" s="6">
        <f t="shared" si="4"/>
        <v>0.7639134725622679</v>
      </c>
      <c r="P26" s="6">
        <f t="shared" si="5"/>
        <v>1</v>
      </c>
      <c r="Q26" s="6">
        <f t="shared" si="6"/>
        <v>0.9850971105709836</v>
      </c>
    </row>
    <row r="27" spans="1:17" ht="12.75">
      <c r="A27" s="6">
        <f t="shared" si="16"/>
        <v>-0.19999999999999968</v>
      </c>
      <c r="B27" s="1" t="b">
        <f t="shared" si="7"/>
        <v>0</v>
      </c>
      <c r="C27" s="1" t="b">
        <f t="shared" si="8"/>
        <v>1</v>
      </c>
      <c r="D27" s="9">
        <f t="shared" si="9"/>
        <v>0.1570796326794894</v>
      </c>
      <c r="E27" s="6">
        <f t="shared" si="0"/>
        <v>0.1762849108761154</v>
      </c>
      <c r="F27" s="6">
        <f t="shared" si="1"/>
        <v>0.14162255279176902</v>
      </c>
      <c r="G27" s="10">
        <f t="shared" si="10"/>
        <v>132.36003504339902</v>
      </c>
      <c r="H27" s="10">
        <f t="shared" si="11"/>
        <v>822.5588164879662</v>
      </c>
      <c r="I27" s="10">
        <f t="shared" si="12"/>
        <v>-30.774516845367145</v>
      </c>
      <c r="J27" s="6">
        <f t="shared" si="13"/>
        <v>56.13751514675054</v>
      </c>
      <c r="K27" s="6">
        <f t="shared" si="14"/>
        <v>57.021229440022125</v>
      </c>
      <c r="L27" s="6">
        <f t="shared" si="2"/>
        <v>70.84681383774898</v>
      </c>
      <c r="M27" s="6">
        <f t="shared" si="15"/>
        <v>70.13751514675053</v>
      </c>
      <c r="N27" s="6">
        <f t="shared" si="3"/>
        <v>0.792378825606961</v>
      </c>
      <c r="O27" s="6">
        <f t="shared" si="4"/>
        <v>0.8048524182133335</v>
      </c>
      <c r="P27" s="6">
        <f t="shared" si="5"/>
        <v>1</v>
      </c>
      <c r="Q27" s="6">
        <f t="shared" si="6"/>
        <v>0.9899882767823143</v>
      </c>
    </row>
    <row r="28" spans="1:17" ht="12.75">
      <c r="A28" s="6">
        <f t="shared" si="16"/>
        <v>-0.1499999999999997</v>
      </c>
      <c r="B28" s="1" t="b">
        <f t="shared" si="7"/>
        <v>0</v>
      </c>
      <c r="C28" s="1" t="b">
        <f t="shared" si="8"/>
        <v>1</v>
      </c>
      <c r="D28" s="9">
        <f t="shared" si="9"/>
        <v>0.11780972450961699</v>
      </c>
      <c r="E28" s="6">
        <f t="shared" si="0"/>
        <v>0.12834030524035686</v>
      </c>
      <c r="F28" s="6">
        <f t="shared" si="1"/>
        <v>0.10886989119903598</v>
      </c>
      <c r="G28" s="10">
        <f t="shared" si="10"/>
        <v>142.77837622350444</v>
      </c>
      <c r="H28" s="10">
        <f t="shared" si="11"/>
        <v>829.675955079573</v>
      </c>
      <c r="I28" s="10">
        <f t="shared" si="12"/>
        <v>-23.657378253760328</v>
      </c>
      <c r="J28" s="6">
        <f t="shared" si="13"/>
        <v>77.48957339821621</v>
      </c>
      <c r="K28" s="6">
        <f t="shared" si="14"/>
        <v>78.13215717895889</v>
      </c>
      <c r="L28" s="6">
        <f t="shared" si="2"/>
        <v>92.03446115769675</v>
      </c>
      <c r="M28" s="6">
        <f t="shared" si="15"/>
        <v>91.48957339821621</v>
      </c>
      <c r="N28" s="6">
        <f t="shared" si="3"/>
        <v>0.841962591223753</v>
      </c>
      <c r="O28" s="6">
        <f t="shared" si="4"/>
        <v>0.8489445822373327</v>
      </c>
      <c r="P28" s="6">
        <f t="shared" si="5"/>
        <v>1</v>
      </c>
      <c r="Q28" s="6">
        <f t="shared" si="6"/>
        <v>0.9940795246408092</v>
      </c>
    </row>
    <row r="29" spans="1:17" ht="12.75">
      <c r="A29" s="6">
        <f t="shared" si="16"/>
        <v>-0.09999999999999969</v>
      </c>
      <c r="B29" s="1" t="b">
        <f t="shared" si="7"/>
        <v>0</v>
      </c>
      <c r="C29" s="1" t="b">
        <f t="shared" si="8"/>
        <v>1</v>
      </c>
      <c r="D29" s="9">
        <f t="shared" si="9"/>
        <v>0.07853981633974458</v>
      </c>
      <c r="E29" s="6">
        <f t="shared" si="0"/>
        <v>0.08309846256635403</v>
      </c>
      <c r="F29" s="6">
        <f t="shared" si="1"/>
        <v>0.07445444218354247</v>
      </c>
      <c r="G29" s="10">
        <f t="shared" si="10"/>
        <v>152.60940823105256</v>
      </c>
      <c r="H29" s="10">
        <f t="shared" si="11"/>
        <v>837.1544166281756</v>
      </c>
      <c r="I29" s="10">
        <f t="shared" si="12"/>
        <v>-16.178916705157746</v>
      </c>
      <c r="J29" s="6">
        <f t="shared" si="13"/>
        <v>120.06204736174746</v>
      </c>
      <c r="K29" s="6">
        <f t="shared" si="14"/>
        <v>120.47777893327255</v>
      </c>
      <c r="L29" s="6">
        <f t="shared" si="2"/>
        <v>134.43449164118343</v>
      </c>
      <c r="M29" s="6">
        <f t="shared" si="15"/>
        <v>134.06204736174746</v>
      </c>
      <c r="N29" s="6">
        <f t="shared" si="3"/>
        <v>0.8930896074067273</v>
      </c>
      <c r="O29" s="6">
        <f t="shared" si="4"/>
        <v>0.8961820546384593</v>
      </c>
      <c r="P29" s="6">
        <f t="shared" si="5"/>
        <v>1</v>
      </c>
      <c r="Q29" s="6">
        <f t="shared" si="6"/>
        <v>0.997229548199356</v>
      </c>
    </row>
    <row r="30" spans="1:17" ht="12.75">
      <c r="A30" s="6">
        <f t="shared" si="16"/>
        <v>-0.049999999999999684</v>
      </c>
      <c r="B30" s="1" t="b">
        <f t="shared" si="7"/>
        <v>0</v>
      </c>
      <c r="C30" s="1" t="b">
        <f t="shared" si="8"/>
        <v>0</v>
      </c>
      <c r="D30" s="9">
        <f t="shared" si="9"/>
        <v>0.039269908169872164</v>
      </c>
      <c r="E30" s="6">
        <f t="shared" si="0"/>
        <v>0</v>
      </c>
      <c r="F30" s="6">
        <f t="shared" si="1"/>
        <v>0</v>
      </c>
      <c r="G30" s="10">
        <f t="shared" si="10"/>
        <v>170.66666666666669</v>
      </c>
      <c r="H30" s="10">
        <f t="shared" si="11"/>
        <v>853.3333333333333</v>
      </c>
      <c r="I30" s="10">
        <f t="shared" si="12"/>
        <v>0</v>
      </c>
      <c r="J30" s="6">
        <f t="shared" si="13"/>
        <v>247.51699579357242</v>
      </c>
      <c r="K30" s="6">
        <f t="shared" si="14"/>
        <v>247.71891975922094</v>
      </c>
      <c r="L30" s="6">
        <f t="shared" si="2"/>
        <v>261.70811811805794</v>
      </c>
      <c r="M30" s="6">
        <f t="shared" si="15"/>
        <v>261.5169957935724</v>
      </c>
      <c r="N30" s="6">
        <f t="shared" si="3"/>
        <v>0.9457750014537806</v>
      </c>
      <c r="O30" s="6">
        <f t="shared" si="4"/>
        <v>0.9465465631733808</v>
      </c>
      <c r="P30" s="6">
        <f t="shared" si="5"/>
        <v>1</v>
      </c>
      <c r="Q30" s="6">
        <f t="shared" si="6"/>
        <v>0.9992697118994248</v>
      </c>
    </row>
    <row r="31" spans="1:17" ht="12.75">
      <c r="A31" s="6">
        <f t="shared" si="16"/>
        <v>3.191891195797325E-16</v>
      </c>
      <c r="B31" s="1" t="b">
        <f t="shared" si="7"/>
        <v>0</v>
      </c>
      <c r="C31" s="1" t="b">
        <f t="shared" si="8"/>
        <v>0</v>
      </c>
      <c r="D31" s="9">
        <f t="shared" si="9"/>
        <v>-2.506905482943704E-16</v>
      </c>
      <c r="E31" s="6">
        <f t="shared" si="0"/>
        <v>0</v>
      </c>
      <c r="F31" s="6">
        <f t="shared" si="1"/>
        <v>0</v>
      </c>
      <c r="G31" s="10">
        <f t="shared" si="10"/>
        <v>170.66666666666669</v>
      </c>
      <c r="H31" s="10">
        <f t="shared" si="11"/>
        <v>853.3333333333333</v>
      </c>
      <c r="I31" s="10">
        <f t="shared" si="12"/>
        <v>0</v>
      </c>
      <c r="J31" s="6"/>
      <c r="K31" s="6"/>
      <c r="L31" s="6"/>
      <c r="M31" s="6"/>
      <c r="N31" s="6">
        <v>1</v>
      </c>
      <c r="O31" s="6">
        <v>1</v>
      </c>
      <c r="P31" s="6">
        <v>1</v>
      </c>
      <c r="Q31" s="6">
        <v>1</v>
      </c>
    </row>
    <row r="32" spans="1:17" ht="12.75">
      <c r="A32" s="6">
        <v>0.05</v>
      </c>
      <c r="B32" s="1" t="b">
        <f t="shared" si="7"/>
        <v>0</v>
      </c>
      <c r="C32" s="1" t="b">
        <f t="shared" si="8"/>
        <v>0</v>
      </c>
      <c r="D32" s="9">
        <f t="shared" si="9"/>
        <v>-0.039269908169872414</v>
      </c>
      <c r="E32" s="6">
        <f t="shared" si="0"/>
        <v>0</v>
      </c>
      <c r="F32" s="6">
        <f t="shared" si="1"/>
        <v>0</v>
      </c>
      <c r="G32" s="10">
        <f t="shared" si="10"/>
        <v>170.66666666666669</v>
      </c>
      <c r="H32" s="10">
        <f t="shared" si="11"/>
        <v>853.3333333333333</v>
      </c>
      <c r="I32" s="10">
        <f t="shared" si="12"/>
        <v>0</v>
      </c>
      <c r="J32" s="6">
        <f t="shared" si="13"/>
        <v>261.5169957935708</v>
      </c>
      <c r="K32" s="6">
        <f t="shared" si="14"/>
        <v>261.70811811805635</v>
      </c>
      <c r="L32" s="6">
        <f aca="true" t="shared" si="17" ref="L32:L51">(M32^2+$B$5^2)^(1/2)</f>
        <v>247.71891975921932</v>
      </c>
      <c r="M32" s="6">
        <f t="shared" si="15"/>
        <v>247.5169957935708</v>
      </c>
      <c r="N32" s="6">
        <f aca="true" t="shared" si="18" ref="N32:N51">J32/MAX($J32:$L32)</f>
        <v>0.9992697118994248</v>
      </c>
      <c r="O32" s="6">
        <f aca="true" t="shared" si="19" ref="O32:O51">K32/MAX($J32:$L32)</f>
        <v>1</v>
      </c>
      <c r="P32" s="6">
        <f aca="true" t="shared" si="20" ref="P32:P51">L32/MAX($J32:$L32)</f>
        <v>0.9465465631733804</v>
      </c>
      <c r="Q32" s="6">
        <f aca="true" t="shared" si="21" ref="Q32:Q51">M32/MAX($J32:$L32)</f>
        <v>0.9457750014537801</v>
      </c>
    </row>
    <row r="33" spans="1:17" ht="12.75">
      <c r="A33" s="6">
        <f t="shared" si="16"/>
        <v>0.1</v>
      </c>
      <c r="B33" s="1" t="b">
        <f t="shared" si="7"/>
        <v>1</v>
      </c>
      <c r="C33" s="1" t="b">
        <f t="shared" si="8"/>
        <v>0</v>
      </c>
      <c r="D33" s="9">
        <f t="shared" si="9"/>
        <v>-0.07853981633974483</v>
      </c>
      <c r="E33" s="6">
        <f t="shared" si="0"/>
        <v>-0.07445444218354269</v>
      </c>
      <c r="F33" s="6">
        <f t="shared" si="1"/>
        <v>-0.0830984625663543</v>
      </c>
      <c r="G33" s="10">
        <f t="shared" si="10"/>
        <v>186.8455833718246</v>
      </c>
      <c r="H33" s="10">
        <f t="shared" si="11"/>
        <v>871.3905917689476</v>
      </c>
      <c r="I33" s="10">
        <f t="shared" si="12"/>
        <v>18.0572584356143</v>
      </c>
      <c r="J33" s="6">
        <f t="shared" si="13"/>
        <v>134.06204736174706</v>
      </c>
      <c r="K33" s="6">
        <f t="shared" si="14"/>
        <v>134.43449164118306</v>
      </c>
      <c r="L33" s="6">
        <f t="shared" si="17"/>
        <v>120.47777893327215</v>
      </c>
      <c r="M33" s="6">
        <f t="shared" si="15"/>
        <v>120.06204736174706</v>
      </c>
      <c r="N33" s="6">
        <f t="shared" si="18"/>
        <v>0.9972295481993558</v>
      </c>
      <c r="O33" s="6">
        <f t="shared" si="19"/>
        <v>1</v>
      </c>
      <c r="P33" s="6">
        <f t="shared" si="20"/>
        <v>0.8961820546384588</v>
      </c>
      <c r="Q33" s="6">
        <f t="shared" si="21"/>
        <v>0.8930896074067267</v>
      </c>
    </row>
    <row r="34" spans="1:17" ht="12.75">
      <c r="A34" s="6">
        <f t="shared" si="16"/>
        <v>0.15000000000000002</v>
      </c>
      <c r="B34" s="1" t="b">
        <f t="shared" si="7"/>
        <v>1</v>
      </c>
      <c r="C34" s="1" t="b">
        <f t="shared" si="8"/>
        <v>0</v>
      </c>
      <c r="D34" s="9">
        <f t="shared" si="9"/>
        <v>-0.11780972450961726</v>
      </c>
      <c r="E34" s="6">
        <f t="shared" si="0"/>
        <v>-0.10886989119903619</v>
      </c>
      <c r="F34" s="6">
        <f t="shared" si="1"/>
        <v>-0.12834030524035717</v>
      </c>
      <c r="G34" s="10">
        <f t="shared" si="10"/>
        <v>194.32404492042707</v>
      </c>
      <c r="H34" s="10">
        <f t="shared" si="11"/>
        <v>881.2216237764956</v>
      </c>
      <c r="I34" s="10">
        <f t="shared" si="12"/>
        <v>27.888290443162248</v>
      </c>
      <c r="J34" s="6">
        <f t="shared" si="13"/>
        <v>91.48957339821602</v>
      </c>
      <c r="K34" s="6">
        <f t="shared" si="14"/>
        <v>92.03446115769655</v>
      </c>
      <c r="L34" s="6">
        <f t="shared" si="17"/>
        <v>78.1321571789587</v>
      </c>
      <c r="M34" s="6">
        <f t="shared" si="15"/>
        <v>77.48957339821602</v>
      </c>
      <c r="N34" s="6">
        <f t="shared" si="18"/>
        <v>0.9940795246408094</v>
      </c>
      <c r="O34" s="6">
        <f t="shared" si="19"/>
        <v>1</v>
      </c>
      <c r="P34" s="6">
        <f t="shared" si="20"/>
        <v>0.8489445822373325</v>
      </c>
      <c r="Q34" s="6">
        <f t="shared" si="21"/>
        <v>0.8419625912237528</v>
      </c>
    </row>
    <row r="35" spans="1:17" ht="12.75">
      <c r="A35" s="6">
        <f t="shared" si="16"/>
        <v>0.2</v>
      </c>
      <c r="B35" s="1" t="b">
        <f t="shared" si="7"/>
        <v>1</v>
      </c>
      <c r="C35" s="1" t="b">
        <f t="shared" si="8"/>
        <v>0</v>
      </c>
      <c r="D35" s="9">
        <f t="shared" si="9"/>
        <v>-0.15707963267948966</v>
      </c>
      <c r="E35" s="6">
        <f t="shared" si="0"/>
        <v>-0.14162255279176922</v>
      </c>
      <c r="F35" s="6">
        <f t="shared" si="1"/>
        <v>-0.1762849108761157</v>
      </c>
      <c r="G35" s="10">
        <f t="shared" si="10"/>
        <v>201.441183512034</v>
      </c>
      <c r="H35" s="10">
        <f t="shared" si="11"/>
        <v>891.639964956601</v>
      </c>
      <c r="I35" s="10">
        <f t="shared" si="12"/>
        <v>38.30663162326772</v>
      </c>
      <c r="J35" s="6">
        <f t="shared" si="13"/>
        <v>70.13751514675045</v>
      </c>
      <c r="K35" s="6">
        <f t="shared" si="14"/>
        <v>70.8468138377489</v>
      </c>
      <c r="L35" s="6">
        <f t="shared" si="17"/>
        <v>57.02122944002203</v>
      </c>
      <c r="M35" s="6">
        <f t="shared" si="15"/>
        <v>56.13751514675044</v>
      </c>
      <c r="N35" s="6">
        <f t="shared" si="18"/>
        <v>0.9899882767823143</v>
      </c>
      <c r="O35" s="6">
        <f t="shared" si="19"/>
        <v>1</v>
      </c>
      <c r="P35" s="6">
        <f t="shared" si="20"/>
        <v>0.8048524182133332</v>
      </c>
      <c r="Q35" s="6">
        <f t="shared" si="21"/>
        <v>0.7923788256069606</v>
      </c>
    </row>
    <row r="36" spans="1:17" ht="12.75">
      <c r="A36" s="6">
        <f t="shared" si="16"/>
        <v>0.25</v>
      </c>
      <c r="B36" s="1" t="b">
        <f t="shared" si="7"/>
        <v>1</v>
      </c>
      <c r="C36" s="1" t="b">
        <f t="shared" si="8"/>
        <v>0</v>
      </c>
      <c r="D36" s="9">
        <f t="shared" si="9"/>
        <v>-0.19634954084936207</v>
      </c>
      <c r="E36" s="6">
        <f t="shared" si="0"/>
        <v>-0.17285863161456785</v>
      </c>
      <c r="F36" s="6">
        <f t="shared" si="1"/>
        <v>-0.22710230594978875</v>
      </c>
      <c r="G36" s="10">
        <f t="shared" si="10"/>
        <v>208.22876935176117</v>
      </c>
      <c r="H36" s="10">
        <f t="shared" si="11"/>
        <v>902.6825619858457</v>
      </c>
      <c r="I36" s="10">
        <f t="shared" si="12"/>
        <v>49.34922865251241</v>
      </c>
      <c r="J36" s="6">
        <f t="shared" si="13"/>
        <v>57.27339492125848</v>
      </c>
      <c r="K36" s="6">
        <f t="shared" si="14"/>
        <v>58.139846626960036</v>
      </c>
      <c r="L36" s="6">
        <f t="shared" si="17"/>
        <v>44.41381213103868</v>
      </c>
      <c r="M36" s="6">
        <f t="shared" si="15"/>
        <v>43.27339492125848</v>
      </c>
      <c r="N36" s="6">
        <f t="shared" si="18"/>
        <v>0.9850971105709836</v>
      </c>
      <c r="O36" s="6">
        <f t="shared" si="19"/>
        <v>1</v>
      </c>
      <c r="P36" s="6">
        <f t="shared" si="20"/>
        <v>0.7639134725622676</v>
      </c>
      <c r="Q36" s="6">
        <f t="shared" si="21"/>
        <v>0.7442984017297384</v>
      </c>
    </row>
    <row r="37" spans="1:17" ht="12.75">
      <c r="A37" s="6">
        <f t="shared" si="16"/>
        <v>0.3</v>
      </c>
      <c r="B37" s="1" t="b">
        <f t="shared" si="7"/>
        <v>1</v>
      </c>
      <c r="C37" s="1" t="b">
        <f t="shared" si="8"/>
        <v>0</v>
      </c>
      <c r="D37" s="9">
        <f t="shared" si="9"/>
        <v>-0.23561944901923448</v>
      </c>
      <c r="E37" s="6">
        <f t="shared" si="0"/>
        <v>-0.20271405889073085</v>
      </c>
      <c r="F37" s="6">
        <f t="shared" si="1"/>
        <v>-0.2809427651540024</v>
      </c>
      <c r="G37" s="10">
        <f t="shared" si="10"/>
        <v>214.71634023312237</v>
      </c>
      <c r="H37" s="10">
        <f t="shared" si="11"/>
        <v>914.3820694871586</v>
      </c>
      <c r="I37" s="10">
        <f t="shared" si="12"/>
        <v>61.048736153825246</v>
      </c>
      <c r="J37" s="6">
        <f t="shared" si="13"/>
        <v>48.65299770090417</v>
      </c>
      <c r="K37" s="6">
        <f t="shared" si="14"/>
        <v>49.67005320395969</v>
      </c>
      <c r="L37" s="6">
        <f t="shared" si="17"/>
        <v>36.06702440816084</v>
      </c>
      <c r="M37" s="6">
        <f t="shared" si="15"/>
        <v>34.65299770090417</v>
      </c>
      <c r="N37" s="6">
        <f t="shared" si="18"/>
        <v>0.9795237685999814</v>
      </c>
      <c r="O37" s="6">
        <f t="shared" si="19"/>
        <v>1</v>
      </c>
      <c r="P37" s="6">
        <f t="shared" si="20"/>
        <v>0.7261321879414774</v>
      </c>
      <c r="Q37" s="6">
        <f t="shared" si="21"/>
        <v>0.697663792680247</v>
      </c>
    </row>
    <row r="38" spans="1:17" ht="12.75">
      <c r="A38" s="6">
        <f t="shared" si="16"/>
        <v>0.35</v>
      </c>
      <c r="B38" s="1" t="b">
        <f t="shared" si="7"/>
        <v>1</v>
      </c>
      <c r="C38" s="1" t="b">
        <f t="shared" si="8"/>
        <v>0</v>
      </c>
      <c r="D38" s="9">
        <f t="shared" si="9"/>
        <v>-0.2748893571891069</v>
      </c>
      <c r="E38" s="6">
        <f t="shared" si="0"/>
        <v>-0.23131474700892632</v>
      </c>
      <c r="F38" s="6">
        <f t="shared" si="1"/>
        <v>-0.3379244884288024</v>
      </c>
      <c r="G38" s="10">
        <f t="shared" si="10"/>
        <v>220.9312568613845</v>
      </c>
      <c r="H38" s="10">
        <f t="shared" si="11"/>
        <v>926.7641722541996</v>
      </c>
      <c r="I38" s="10">
        <f t="shared" si="12"/>
        <v>73.43083892086628</v>
      </c>
      <c r="J38" s="6">
        <f t="shared" si="13"/>
        <v>42.457325425597325</v>
      </c>
      <c r="K38" s="6">
        <f t="shared" si="14"/>
        <v>43.6190839231531</v>
      </c>
      <c r="L38" s="6">
        <f t="shared" si="17"/>
        <v>30.163212202587907</v>
      </c>
      <c r="M38" s="6">
        <f t="shared" si="15"/>
        <v>28.457325425597325</v>
      </c>
      <c r="N38" s="6">
        <f t="shared" si="18"/>
        <v>0.9733658208044321</v>
      </c>
      <c r="O38" s="6">
        <f t="shared" si="19"/>
        <v>1</v>
      </c>
      <c r="P38" s="6">
        <f t="shared" si="20"/>
        <v>0.6915141146872461</v>
      </c>
      <c r="Q38" s="6">
        <f t="shared" si="21"/>
        <v>0.652405389249638</v>
      </c>
    </row>
    <row r="39" spans="1:17" ht="12.75">
      <c r="A39" s="6">
        <f t="shared" si="16"/>
        <v>0.39999999999999997</v>
      </c>
      <c r="B39" s="1" t="b">
        <f t="shared" si="7"/>
        <v>1</v>
      </c>
      <c r="C39" s="1" t="b">
        <f t="shared" si="8"/>
        <v>0</v>
      </c>
      <c r="D39" s="9">
        <f t="shared" si="9"/>
        <v>-0.3141592653589793</v>
      </c>
      <c r="E39" s="6">
        <f t="shared" si="0"/>
        <v>-0.25877706307668435</v>
      </c>
      <c r="F39" s="6">
        <f t="shared" si="1"/>
        <v>-0.3981187240363478</v>
      </c>
      <c r="G39" s="10">
        <f t="shared" si="10"/>
        <v>226.8988057565287</v>
      </c>
      <c r="H39" s="10">
        <f t="shared" si="11"/>
        <v>939.8443525022008</v>
      </c>
      <c r="I39" s="10">
        <f t="shared" si="12"/>
        <v>86.51101916886745</v>
      </c>
      <c r="J39" s="6">
        <f t="shared" si="13"/>
        <v>37.77683537175254</v>
      </c>
      <c r="K39" s="6">
        <f t="shared" si="14"/>
        <v>39.07798984984378</v>
      </c>
      <c r="L39" s="6">
        <f t="shared" si="17"/>
        <v>25.79414469013118</v>
      </c>
      <c r="M39" s="6">
        <f t="shared" si="15"/>
        <v>23.776835371752536</v>
      </c>
      <c r="N39" s="6">
        <f t="shared" si="18"/>
        <v>0.9667036487012025</v>
      </c>
      <c r="O39" s="6">
        <f t="shared" si="19"/>
        <v>1</v>
      </c>
      <c r="P39" s="6">
        <f t="shared" si="20"/>
        <v>0.6600683604567315</v>
      </c>
      <c r="Q39" s="6">
        <f t="shared" si="21"/>
        <v>0.608445712359168</v>
      </c>
    </row>
    <row r="40" spans="1:17" ht="12.75">
      <c r="A40" s="6">
        <f t="shared" si="16"/>
        <v>0.44999999999999996</v>
      </c>
      <c r="B40" s="1" t="b">
        <f t="shared" si="7"/>
        <v>1</v>
      </c>
      <c r="C40" s="1" t="b">
        <f t="shared" si="8"/>
        <v>0</v>
      </c>
      <c r="D40" s="9">
        <f t="shared" si="9"/>
        <v>-0.35342917352885167</v>
      </c>
      <c r="E40" s="6">
        <f t="shared" si="0"/>
        <v>-0.28520843443241295</v>
      </c>
      <c r="F40" s="6">
        <f t="shared" si="1"/>
        <v>-0.4615328725238633</v>
      </c>
      <c r="G40" s="10">
        <f t="shared" si="10"/>
        <v>232.64233083073776</v>
      </c>
      <c r="H40" s="10">
        <f t="shared" si="11"/>
        <v>953.6242183667364</v>
      </c>
      <c r="I40" s="10">
        <f t="shared" si="12"/>
        <v>100.29088503340307</v>
      </c>
      <c r="J40" s="6">
        <f t="shared" si="13"/>
        <v>34.106186093349066</v>
      </c>
      <c r="K40" s="6">
        <f t="shared" si="14"/>
        <v>35.541974197196154</v>
      </c>
      <c r="L40" s="6">
        <f t="shared" si="17"/>
        <v>22.455705716373807</v>
      </c>
      <c r="M40" s="6">
        <f t="shared" si="15"/>
        <v>20.106186093349063</v>
      </c>
      <c r="N40" s="6">
        <f t="shared" si="18"/>
        <v>0.9596030289178378</v>
      </c>
      <c r="O40" s="6">
        <f t="shared" si="19"/>
        <v>1</v>
      </c>
      <c r="P40" s="6">
        <f t="shared" si="20"/>
        <v>0.6318080586009006</v>
      </c>
      <c r="Q40" s="6">
        <f t="shared" si="21"/>
        <v>0.5657025685122242</v>
      </c>
    </row>
    <row r="41" spans="1:17" ht="12.75">
      <c r="A41" s="6">
        <f t="shared" si="16"/>
        <v>0.49999999999999994</v>
      </c>
      <c r="B41" s="1" t="b">
        <f t="shared" si="7"/>
        <v>1</v>
      </c>
      <c r="C41" s="1" t="b">
        <f t="shared" si="8"/>
        <v>0</v>
      </c>
      <c r="D41" s="9">
        <f t="shared" si="9"/>
        <v>-0.3926990816987241</v>
      </c>
      <c r="E41" s="6">
        <f t="shared" si="0"/>
        <v>-0.31070802440008505</v>
      </c>
      <c r="F41" s="6">
        <f t="shared" si="1"/>
        <v>-0.5280927673628603</v>
      </c>
      <c r="G41" s="10">
        <f t="shared" si="10"/>
        <v>238.18338022958523</v>
      </c>
      <c r="H41" s="10">
        <f t="shared" si="11"/>
        <v>968.0876534946167</v>
      </c>
      <c r="I41" s="10">
        <f t="shared" si="12"/>
        <v>114.75432016128337</v>
      </c>
      <c r="J41" s="6">
        <f t="shared" si="13"/>
        <v>31.142135623730955</v>
      </c>
      <c r="K41" s="6">
        <f t="shared" si="14"/>
        <v>32.70829575515748</v>
      </c>
      <c r="L41" s="6">
        <f t="shared" si="17"/>
        <v>19.845725326689013</v>
      </c>
      <c r="M41" s="6">
        <f t="shared" si="15"/>
        <v>17.142135623730955</v>
      </c>
      <c r="N41" s="6">
        <f t="shared" si="18"/>
        <v>0.9521173422439911</v>
      </c>
      <c r="O41" s="6">
        <f t="shared" si="19"/>
        <v>1</v>
      </c>
      <c r="P41" s="6">
        <f t="shared" si="20"/>
        <v>0.6067489873286877</v>
      </c>
      <c r="Q41" s="6">
        <f t="shared" si="21"/>
        <v>0.5240913727835533</v>
      </c>
    </row>
    <row r="42" spans="1:17" ht="12.75">
      <c r="A42" s="6">
        <f t="shared" si="16"/>
        <v>0.5499999999999999</v>
      </c>
      <c r="B42" s="1" t="b">
        <f t="shared" si="7"/>
        <v>1</v>
      </c>
      <c r="C42" s="1" t="b">
        <f t="shared" si="8"/>
        <v>0</v>
      </c>
      <c r="D42" s="9">
        <f t="shared" si="9"/>
        <v>-0.4319689898685965</v>
      </c>
      <c r="E42" s="6">
        <f t="shared" si="0"/>
        <v>-0.33536743565048033</v>
      </c>
      <c r="F42" s="6">
        <f t="shared" si="1"/>
        <v>-0.5976261222739248</v>
      </c>
      <c r="G42" s="10">
        <f t="shared" si="10"/>
        <v>243.54185917211595</v>
      </c>
      <c r="H42" s="10">
        <f t="shared" si="11"/>
        <v>983.1972201550323</v>
      </c>
      <c r="I42" s="10">
        <f t="shared" si="12"/>
        <v>129.86388682169894</v>
      </c>
      <c r="J42" s="6">
        <f t="shared" si="13"/>
        <v>28.691676853542518</v>
      </c>
      <c r="K42" s="6">
        <f t="shared" si="14"/>
        <v>30.384409170956534</v>
      </c>
      <c r="L42" s="6">
        <f t="shared" si="17"/>
        <v>17.772038959244856</v>
      </c>
      <c r="M42" s="6">
        <f t="shared" si="15"/>
        <v>14.691676853542518</v>
      </c>
      <c r="N42" s="6">
        <f t="shared" si="18"/>
        <v>0.9442894443696459</v>
      </c>
      <c r="O42" s="6">
        <f t="shared" si="19"/>
        <v>1</v>
      </c>
      <c r="P42" s="6">
        <f t="shared" si="20"/>
        <v>0.5849065176568439</v>
      </c>
      <c r="Q42" s="6">
        <f t="shared" si="21"/>
        <v>0.48352682360484445</v>
      </c>
    </row>
    <row r="43" spans="1:17" ht="12.75">
      <c r="A43" s="6">
        <f t="shared" si="16"/>
        <v>0.6</v>
      </c>
      <c r="B43" s="1" t="b">
        <f t="shared" si="7"/>
        <v>1</v>
      </c>
      <c r="C43" s="1" t="b">
        <f t="shared" si="8"/>
        <v>0</v>
      </c>
      <c r="D43" s="9">
        <f t="shared" si="9"/>
        <v>-0.47123889803846897</v>
      </c>
      <c r="E43" s="6">
        <f t="shared" si="0"/>
        <v>-0.35927141264872775</v>
      </c>
      <c r="F43" s="6">
        <f t="shared" si="1"/>
        <v>-0.6698498956924703</v>
      </c>
      <c r="G43" s="10">
        <f t="shared" si="10"/>
        <v>248.73618259237975</v>
      </c>
      <c r="H43" s="10">
        <f t="shared" si="11"/>
        <v>998.8914135436589</v>
      </c>
      <c r="I43" s="10">
        <f t="shared" si="12"/>
        <v>145.5580802103256</v>
      </c>
      <c r="J43" s="6">
        <f t="shared" si="13"/>
        <v>26.626105055051507</v>
      </c>
      <c r="K43" s="6">
        <f t="shared" si="14"/>
        <v>28.44203702976704</v>
      </c>
      <c r="L43" s="6">
        <f t="shared" si="17"/>
        <v>16.106474749652612</v>
      </c>
      <c r="M43" s="6">
        <f t="shared" si="15"/>
        <v>12.626105055051507</v>
      </c>
      <c r="N43" s="6">
        <f t="shared" si="18"/>
        <v>0.9361532378002672</v>
      </c>
      <c r="O43" s="6">
        <f t="shared" si="19"/>
        <v>1</v>
      </c>
      <c r="P43" s="6">
        <f t="shared" si="20"/>
        <v>0.5662911813522991</v>
      </c>
      <c r="Q43" s="6">
        <f t="shared" si="21"/>
        <v>0.4439240776543959</v>
      </c>
    </row>
    <row r="44" spans="1:17" ht="12.75">
      <c r="A44" s="6">
        <f t="shared" si="16"/>
        <v>0.65</v>
      </c>
      <c r="B44" s="1" t="b">
        <f t="shared" si="7"/>
        <v>1</v>
      </c>
      <c r="C44" s="1" t="b">
        <f t="shared" si="8"/>
        <v>0</v>
      </c>
      <c r="D44" s="9">
        <f t="shared" si="9"/>
        <v>-0.5105088062083414</v>
      </c>
      <c r="E44" s="6">
        <f t="shared" si="0"/>
        <v>-0.3824985249318271</v>
      </c>
      <c r="F44" s="6">
        <f t="shared" si="1"/>
        <v>-0.74436476684913</v>
      </c>
      <c r="G44" s="10">
        <f t="shared" si="10"/>
        <v>253.78342361532947</v>
      </c>
      <c r="H44" s="10">
        <f t="shared" si="11"/>
        <v>1015.0834614374198</v>
      </c>
      <c r="I44" s="10">
        <f t="shared" si="12"/>
        <v>161.7501281040865</v>
      </c>
      <c r="J44" s="6">
        <f t="shared" si="13"/>
        <v>24.856284847539413</v>
      </c>
      <c r="K44" s="6">
        <f t="shared" si="14"/>
        <v>26.792441031418125</v>
      </c>
      <c r="L44" s="6">
        <f t="shared" si="17"/>
        <v>14.760044738784291</v>
      </c>
      <c r="M44" s="6">
        <f t="shared" si="15"/>
        <v>10.856284847539413</v>
      </c>
      <c r="N44" s="6">
        <f t="shared" si="18"/>
        <v>0.927734983848307</v>
      </c>
      <c r="O44" s="6">
        <f t="shared" si="19"/>
        <v>1</v>
      </c>
      <c r="P44" s="6">
        <f t="shared" si="20"/>
        <v>0.5509033208835261</v>
      </c>
      <c r="Q44" s="6">
        <f t="shared" si="21"/>
        <v>0.4051995424682956</v>
      </c>
    </row>
    <row r="45" spans="1:17" ht="12.75">
      <c r="A45" s="6">
        <f t="shared" si="16"/>
        <v>0.7000000000000001</v>
      </c>
      <c r="B45" s="1" t="b">
        <f t="shared" si="7"/>
        <v>1</v>
      </c>
      <c r="C45" s="1" t="b">
        <f t="shared" si="8"/>
        <v>0</v>
      </c>
      <c r="D45" s="9">
        <f t="shared" si="9"/>
        <v>-0.5497787143782138</v>
      </c>
      <c r="E45" s="6">
        <f t="shared" si="0"/>
        <v>-0.4051218203025885</v>
      </c>
      <c r="F45" s="6">
        <f t="shared" si="1"/>
        <v>-0.8206597035662762</v>
      </c>
      <c r="G45" s="10">
        <f t="shared" si="10"/>
        <v>258.69945549556877</v>
      </c>
      <c r="H45" s="10">
        <f t="shared" si="11"/>
        <v>1031.662316774608</v>
      </c>
      <c r="I45" s="10">
        <f t="shared" si="12"/>
        <v>178.3289834412746</v>
      </c>
      <c r="J45" s="6">
        <f t="shared" si="13"/>
        <v>23.318516871287898</v>
      </c>
      <c r="K45" s="6">
        <f t="shared" si="14"/>
        <v>25.372292546723845</v>
      </c>
      <c r="L45" s="6">
        <f t="shared" si="17"/>
        <v>13.668751101709226</v>
      </c>
      <c r="M45" s="6">
        <f t="shared" si="15"/>
        <v>9.318516871287898</v>
      </c>
      <c r="N45" s="6">
        <f t="shared" si="18"/>
        <v>0.9190543908614542</v>
      </c>
      <c r="O45" s="6">
        <f t="shared" si="19"/>
        <v>1</v>
      </c>
      <c r="P45" s="6">
        <f t="shared" si="20"/>
        <v>0.5387274751202639</v>
      </c>
      <c r="Q45" s="6">
        <f t="shared" si="21"/>
        <v>0.36727137897088197</v>
      </c>
    </row>
    <row r="46" spans="1:17" ht="12.75">
      <c r="A46" s="6">
        <f t="shared" si="16"/>
        <v>0.7500000000000001</v>
      </c>
      <c r="B46" s="1" t="b">
        <f t="shared" si="7"/>
        <v>1</v>
      </c>
      <c r="C46" s="1" t="b">
        <f t="shared" si="8"/>
        <v>0</v>
      </c>
      <c r="D46" s="9">
        <f t="shared" si="9"/>
        <v>-0.5890486225480863</v>
      </c>
      <c r="E46" s="6">
        <f t="shared" si="0"/>
        <v>-0.4272094421940839</v>
      </c>
      <c r="F46" s="6">
        <f t="shared" si="1"/>
        <v>-0.8981284709798083</v>
      </c>
      <c r="G46" s="10">
        <f t="shared" si="10"/>
        <v>263.4990857703694</v>
      </c>
      <c r="H46" s="10">
        <f t="shared" si="11"/>
        <v>1048.496244992686</v>
      </c>
      <c r="I46" s="10">
        <f t="shared" si="12"/>
        <v>195.16291165935257</v>
      </c>
      <c r="J46" s="6">
        <f t="shared" si="13"/>
        <v>21.966057626654887</v>
      </c>
      <c r="K46" s="6">
        <f t="shared" si="14"/>
        <v>24.135196035199783</v>
      </c>
      <c r="L46" s="6">
        <f t="shared" si="17"/>
        <v>12.785072315446106</v>
      </c>
      <c r="M46" s="6">
        <f t="shared" si="15"/>
        <v>7.9660576266548855</v>
      </c>
      <c r="N46" s="6">
        <f t="shared" si="18"/>
        <v>0.910125511084255</v>
      </c>
      <c r="O46" s="6">
        <f t="shared" si="19"/>
        <v>1</v>
      </c>
      <c r="P46" s="6">
        <f t="shared" si="20"/>
        <v>0.5297273035114287</v>
      </c>
      <c r="Q46" s="6">
        <f t="shared" si="21"/>
        <v>0.33005978551145193</v>
      </c>
    </row>
    <row r="47" spans="1:17" ht="12.75">
      <c r="A47" s="6">
        <f t="shared" si="16"/>
        <v>0.8000000000000002</v>
      </c>
      <c r="B47" s="1" t="b">
        <f t="shared" si="7"/>
        <v>1</v>
      </c>
      <c r="C47" s="1" t="b">
        <f t="shared" si="8"/>
        <v>0</v>
      </c>
      <c r="D47" s="9">
        <f t="shared" si="9"/>
        <v>-0.6283185307179587</v>
      </c>
      <c r="E47" s="6">
        <f t="shared" si="0"/>
        <v>-0.44882520903176787</v>
      </c>
      <c r="F47" s="6">
        <f t="shared" si="1"/>
        <v>-0.9760979026369265</v>
      </c>
      <c r="G47" s="10">
        <f t="shared" si="10"/>
        <v>268.19618215479846</v>
      </c>
      <c r="H47" s="10">
        <f t="shared" si="11"/>
        <v>1065.4389673250794</v>
      </c>
      <c r="I47" s="10">
        <f t="shared" si="12"/>
        <v>212.10563399174606</v>
      </c>
      <c r="J47" s="6">
        <f t="shared" si="13"/>
        <v>20.763819204711734</v>
      </c>
      <c r="K47" s="6">
        <f t="shared" si="14"/>
        <v>23.046392081320576</v>
      </c>
      <c r="L47" s="6">
        <f t="shared" si="17"/>
        <v>12.072665415475875</v>
      </c>
      <c r="M47" s="6">
        <f t="shared" si="15"/>
        <v>6.763819204711734</v>
      </c>
      <c r="N47" s="6">
        <f t="shared" si="18"/>
        <v>0.9009574744474256</v>
      </c>
      <c r="O47" s="6">
        <f t="shared" si="19"/>
        <v>1</v>
      </c>
      <c r="P47" s="6">
        <f t="shared" si="20"/>
        <v>0.5238418826199238</v>
      </c>
      <c r="Q47" s="6">
        <f t="shared" si="21"/>
        <v>0.29348711854094955</v>
      </c>
    </row>
    <row r="48" spans="1:17" ht="12.75">
      <c r="A48" s="6">
        <f t="shared" si="16"/>
        <v>0.8500000000000002</v>
      </c>
      <c r="B48" s="1" t="b">
        <f t="shared" si="7"/>
        <v>1</v>
      </c>
      <c r="C48" s="1" t="b">
        <f t="shared" si="8"/>
        <v>0</v>
      </c>
      <c r="D48" s="9">
        <f t="shared" si="9"/>
        <v>-0.6675884388878311</v>
      </c>
      <c r="E48" s="6">
        <f t="shared" si="0"/>
        <v>-0.47002915584091787</v>
      </c>
      <c r="F48" s="6">
        <f t="shared" si="1"/>
        <v>-1.0538652600754388</v>
      </c>
      <c r="G48" s="10">
        <f t="shared" si="10"/>
        <v>272.8037902327712</v>
      </c>
      <c r="H48" s="10">
        <f t="shared" si="11"/>
        <v>1082.337779020912</v>
      </c>
      <c r="I48" s="10">
        <f t="shared" si="12"/>
        <v>229.00444568757865</v>
      </c>
      <c r="J48" s="6">
        <f t="shared" si="13"/>
        <v>19.684939527453245</v>
      </c>
      <c r="K48" s="6">
        <f t="shared" si="14"/>
        <v>22.079330700895152</v>
      </c>
      <c r="L48" s="6">
        <f t="shared" si="17"/>
        <v>11.50297950232027</v>
      </c>
      <c r="M48" s="6">
        <f t="shared" si="15"/>
        <v>5.684939527453244</v>
      </c>
      <c r="N48" s="6">
        <f t="shared" si="18"/>
        <v>0.8915550835358957</v>
      </c>
      <c r="O48" s="6">
        <f t="shared" si="19"/>
        <v>1</v>
      </c>
      <c r="P48" s="6">
        <f t="shared" si="20"/>
        <v>0.5209840668700121</v>
      </c>
      <c r="Q48" s="6">
        <f t="shared" si="21"/>
        <v>0.2574778920822433</v>
      </c>
    </row>
    <row r="49" spans="1:17" ht="12.75">
      <c r="A49" s="6">
        <f t="shared" si="16"/>
        <v>0.9000000000000002</v>
      </c>
      <c r="B49" s="1" t="b">
        <f t="shared" si="7"/>
        <v>1</v>
      </c>
      <c r="C49" s="1" t="b">
        <f t="shared" si="8"/>
        <v>0</v>
      </c>
      <c r="D49" s="9">
        <f t="shared" si="9"/>
        <v>-0.7068583470577037</v>
      </c>
      <c r="E49" s="6">
        <f t="shared" si="0"/>
        <v>-0.4908780399461016</v>
      </c>
      <c r="F49" s="6">
        <f t="shared" si="1"/>
        <v>-1.130739814794695</v>
      </c>
      <c r="G49" s="10">
        <f t="shared" si="10"/>
        <v>277.33424334531645</v>
      </c>
      <c r="H49" s="10">
        <f t="shared" si="11"/>
        <v>1099.0425850885324</v>
      </c>
      <c r="I49" s="10">
        <f t="shared" si="12"/>
        <v>245.7092517551991</v>
      </c>
      <c r="J49" s="6">
        <f t="shared" si="13"/>
        <v>18.70849566112539</v>
      </c>
      <c r="K49" s="6">
        <f t="shared" si="14"/>
        <v>21.213387515961415</v>
      </c>
      <c r="L49" s="6">
        <f t="shared" si="17"/>
        <v>11.053050773014508</v>
      </c>
      <c r="M49" s="6">
        <f t="shared" si="15"/>
        <v>4.708495661125388</v>
      </c>
      <c r="N49" s="6">
        <f t="shared" si="18"/>
        <v>0.881919290214668</v>
      </c>
      <c r="O49" s="6">
        <f t="shared" si="19"/>
        <v>1</v>
      </c>
      <c r="P49" s="6">
        <f t="shared" si="20"/>
        <v>0.5210412888888185</v>
      </c>
      <c r="Q49" s="6">
        <f t="shared" si="21"/>
        <v>0.22195868800221621</v>
      </c>
    </row>
    <row r="50" spans="1:17" ht="12.75">
      <c r="A50" s="6">
        <f t="shared" si="16"/>
        <v>0.9500000000000003</v>
      </c>
      <c r="B50" s="1" t="b">
        <f t="shared" si="7"/>
        <v>1</v>
      </c>
      <c r="C50" s="1" t="b">
        <f t="shared" si="8"/>
        <v>0</v>
      </c>
      <c r="D50" s="9">
        <f t="shared" si="9"/>
        <v>-0.7461282552275761</v>
      </c>
      <c r="E50" s="6">
        <f t="shared" si="0"/>
        <v>-0.5114258136318579</v>
      </c>
      <c r="F50" s="6">
        <f t="shared" si="1"/>
        <v>-1.2060827003663361</v>
      </c>
      <c r="G50" s="10">
        <f t="shared" si="10"/>
        <v>281.79926529953053</v>
      </c>
      <c r="H50" s="10">
        <f t="shared" si="11"/>
        <v>1115.4145601412079</v>
      </c>
      <c r="I50" s="10">
        <f t="shared" si="12"/>
        <v>262.08122680787454</v>
      </c>
      <c r="J50" s="6">
        <f t="shared" si="13"/>
        <v>17.817939053074433</v>
      </c>
      <c r="K50" s="6">
        <f t="shared" si="14"/>
        <v>20.4323016838308</v>
      </c>
      <c r="L50" s="6">
        <f t="shared" si="17"/>
        <v>10.704048701916062</v>
      </c>
      <c r="M50" s="6">
        <f t="shared" si="15"/>
        <v>3.8179390530744346</v>
      </c>
      <c r="N50" s="6">
        <f t="shared" si="18"/>
        <v>0.8720475709877925</v>
      </c>
      <c r="O50" s="6">
        <f t="shared" si="19"/>
        <v>1</v>
      </c>
      <c r="P50" s="6">
        <f t="shared" si="20"/>
        <v>0.5238787517701328</v>
      </c>
      <c r="Q50" s="6">
        <f t="shared" si="21"/>
        <v>0.1868580012253724</v>
      </c>
    </row>
    <row r="51" spans="1:17" ht="12.75">
      <c r="A51" s="6">
        <v>1</v>
      </c>
      <c r="B51" s="1" t="b">
        <f t="shared" si="7"/>
        <v>1</v>
      </c>
      <c r="C51" s="1" t="b">
        <f t="shared" si="8"/>
        <v>0</v>
      </c>
      <c r="D51" s="9">
        <f t="shared" si="9"/>
        <v>-0.7853981633974483</v>
      </c>
      <c r="E51" s="6">
        <f t="shared" si="0"/>
        <v>-0.5317240672588056</v>
      </c>
      <c r="F51" s="6">
        <f t="shared" si="1"/>
        <v>-1.2793395323170296</v>
      </c>
      <c r="G51" s="10">
        <f t="shared" si="10"/>
        <v>286.2100666575072</v>
      </c>
      <c r="H51" s="10">
        <f t="shared" si="11"/>
        <v>1131.333236682928</v>
      </c>
      <c r="I51" s="10">
        <f t="shared" si="12"/>
        <v>277.9999033495946</v>
      </c>
      <c r="J51" s="6">
        <f t="shared" si="13"/>
        <v>17</v>
      </c>
      <c r="K51" s="6">
        <f t="shared" si="14"/>
        <v>19.72308292331602</v>
      </c>
      <c r="L51" s="6">
        <f t="shared" si="17"/>
        <v>10.44030650891055</v>
      </c>
      <c r="M51" s="6">
        <f t="shared" si="15"/>
        <v>3.0000000000000018</v>
      </c>
      <c r="N51" s="6">
        <f t="shared" si="18"/>
        <v>0.8619342151577695</v>
      </c>
      <c r="O51" s="6">
        <f t="shared" si="19"/>
        <v>1</v>
      </c>
      <c r="P51" s="6">
        <f t="shared" si="20"/>
        <v>0.5293445527508451</v>
      </c>
      <c r="Q51" s="6">
        <f t="shared" si="21"/>
        <v>0.15210603796901823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8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1" bestFit="1" customWidth="1"/>
    <col min="2" max="2" width="9.140625" style="98" customWidth="1"/>
    <col min="3" max="23" width="5.28125" style="1" customWidth="1"/>
    <col min="24" max="16384" width="9.140625" style="1" customWidth="1"/>
  </cols>
  <sheetData>
    <row r="1" spans="1:23" ht="18">
      <c r="A1" s="30" t="s">
        <v>89</v>
      </c>
      <c r="B1" s="128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6" spans="1:23" ht="23.25">
      <c r="A6" s="109" t="s">
        <v>80</v>
      </c>
      <c r="B6" s="110"/>
      <c r="C6" s="100" t="s">
        <v>81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</row>
    <row r="7" spans="1:23" ht="12.75">
      <c r="A7" s="111" t="s">
        <v>83</v>
      </c>
      <c r="B7" s="112"/>
      <c r="C7" s="103">
        <v>-1</v>
      </c>
      <c r="D7" s="104">
        <f aca="true" t="shared" si="0" ref="D7:L7">C7+0.1</f>
        <v>-0.9</v>
      </c>
      <c r="E7" s="104">
        <f t="shared" si="0"/>
        <v>-0.8</v>
      </c>
      <c r="F7" s="104">
        <f t="shared" si="0"/>
        <v>-0.7000000000000001</v>
      </c>
      <c r="G7" s="104">
        <f t="shared" si="0"/>
        <v>-0.6000000000000001</v>
      </c>
      <c r="H7" s="104">
        <f t="shared" si="0"/>
        <v>-0.5000000000000001</v>
      </c>
      <c r="I7" s="104">
        <f t="shared" si="0"/>
        <v>-0.40000000000000013</v>
      </c>
      <c r="J7" s="104">
        <f t="shared" si="0"/>
        <v>-0.30000000000000016</v>
      </c>
      <c r="K7" s="104">
        <f t="shared" si="0"/>
        <v>-0.20000000000000015</v>
      </c>
      <c r="L7" s="104">
        <f t="shared" si="0"/>
        <v>-0.10000000000000014</v>
      </c>
      <c r="M7" s="104">
        <v>0</v>
      </c>
      <c r="N7" s="104">
        <f aca="true" t="shared" si="1" ref="N7:W7">M7+0.1</f>
        <v>0.1</v>
      </c>
      <c r="O7" s="104">
        <f t="shared" si="1"/>
        <v>0.2</v>
      </c>
      <c r="P7" s="104">
        <f t="shared" si="1"/>
        <v>0.30000000000000004</v>
      </c>
      <c r="Q7" s="104">
        <f t="shared" si="1"/>
        <v>0.4</v>
      </c>
      <c r="R7" s="104">
        <f t="shared" si="1"/>
        <v>0.5</v>
      </c>
      <c r="S7" s="104">
        <f t="shared" si="1"/>
        <v>0.6</v>
      </c>
      <c r="T7" s="104">
        <f t="shared" si="1"/>
        <v>0.7</v>
      </c>
      <c r="U7" s="104">
        <f t="shared" si="1"/>
        <v>0.7999999999999999</v>
      </c>
      <c r="V7" s="104">
        <f t="shared" si="1"/>
        <v>0.8999999999999999</v>
      </c>
      <c r="W7" s="105">
        <f t="shared" si="1"/>
        <v>0.9999999999999999</v>
      </c>
    </row>
    <row r="8" spans="1:23" ht="12.75">
      <c r="A8" s="174" t="s">
        <v>82</v>
      </c>
      <c r="B8" s="107">
        <v>1</v>
      </c>
      <c r="C8" s="56">
        <f aca="true" t="shared" si="2" ref="C8:C24">IF(ABS($B8)&lt;=ABS(C$7),ATAN($B8/C$7)-SIGN(C$7)*PI()/2,IF($B8&lt;0,-SIGN(C$7)*(PI())-ATAN(C$7/$B8),-ATAN(C$7/$B8)))</f>
        <v>0.7853981633974483</v>
      </c>
      <c r="D8" s="56">
        <f aca="true" t="shared" si="3" ref="D8:S23">IF(ABS($B8)&lt;=ABS(D$7),ATAN($B8/D$7)-SIGN(D$7)*PI()/2,IF($B8&lt;0,-SIGN(D$7)*(PI())-ATAN(D$7/$B8),-ATAN(D$7/$B8)))</f>
        <v>0.7328151017865066</v>
      </c>
      <c r="E8" s="56">
        <f t="shared" si="3"/>
        <v>0.6747409422235527</v>
      </c>
      <c r="F8" s="56">
        <f t="shared" si="3"/>
        <v>0.6107259643892087</v>
      </c>
      <c r="G8" s="56">
        <f t="shared" si="3"/>
        <v>0.5404195002705843</v>
      </c>
      <c r="H8" s="56">
        <f t="shared" si="3"/>
        <v>0.4636476090008062</v>
      </c>
      <c r="I8" s="56">
        <f t="shared" si="3"/>
        <v>0.380506377112365</v>
      </c>
      <c r="J8" s="56">
        <f t="shared" si="3"/>
        <v>0.2914567944778672</v>
      </c>
      <c r="K8" s="56">
        <f t="shared" si="3"/>
        <v>0.1973955598498809</v>
      </c>
      <c r="L8" s="56">
        <f t="shared" si="3"/>
        <v>0.09966865249116218</v>
      </c>
      <c r="M8" s="126">
        <f t="shared" si="3"/>
        <v>0</v>
      </c>
      <c r="N8" s="56">
        <f t="shared" si="3"/>
        <v>-0.09966865249116204</v>
      </c>
      <c r="O8" s="56">
        <f t="shared" si="3"/>
        <v>-0.19739555984988078</v>
      </c>
      <c r="P8" s="56">
        <f t="shared" si="3"/>
        <v>-0.29145679447786715</v>
      </c>
      <c r="Q8" s="56">
        <f t="shared" si="3"/>
        <v>-0.3805063771123649</v>
      </c>
      <c r="R8" s="56">
        <f t="shared" si="3"/>
        <v>-0.4636476090008061</v>
      </c>
      <c r="S8" s="56">
        <f t="shared" si="3"/>
        <v>-0.5404195002705842</v>
      </c>
      <c r="T8" s="56">
        <f aca="true" t="shared" si="4" ref="T8:W28">IF(ABS($B8)&lt;=ABS(T$7),ATAN($B8/T$7)-SIGN(T$7)*PI()/2,IF($B8&lt;0,-SIGN(T$7)*(PI())-ATAN(T$7/$B8),-ATAN(T$7/$B8)))</f>
        <v>-0.6107259643892086</v>
      </c>
      <c r="U8" s="56">
        <f t="shared" si="4"/>
        <v>-0.6747409422235526</v>
      </c>
      <c r="V8" s="56">
        <f t="shared" si="4"/>
        <v>-0.7328151017865066</v>
      </c>
      <c r="W8" s="57">
        <f t="shared" si="4"/>
        <v>-0.7853981633974483</v>
      </c>
    </row>
    <row r="9" spans="1:23" ht="12.75">
      <c r="A9" s="175"/>
      <c r="B9" s="108">
        <f>B8-0.1</f>
        <v>0.9</v>
      </c>
      <c r="C9" s="56">
        <f t="shared" si="2"/>
        <v>0.83798122500839</v>
      </c>
      <c r="D9" s="56">
        <f t="shared" si="3"/>
        <v>0.7853981633974483</v>
      </c>
      <c r="E9" s="56">
        <f t="shared" si="3"/>
        <v>0.7266423406817256</v>
      </c>
      <c r="F9" s="56">
        <f t="shared" si="3"/>
        <v>0.6610431688506869</v>
      </c>
      <c r="G9" s="56">
        <f t="shared" si="3"/>
        <v>0.5880026035475676</v>
      </c>
      <c r="H9" s="56">
        <f t="shared" si="3"/>
        <v>0.5070985043923371</v>
      </c>
      <c r="I9" s="56">
        <f t="shared" si="3"/>
        <v>0.4182243295792292</v>
      </c>
      <c r="J9" s="56">
        <f t="shared" si="3"/>
        <v>0.32175055439664235</v>
      </c>
      <c r="K9" s="56">
        <f t="shared" si="3"/>
        <v>0.21866894587394212</v>
      </c>
      <c r="L9" s="56">
        <f t="shared" si="3"/>
        <v>0.1106572211738958</v>
      </c>
      <c r="M9" s="126">
        <f t="shared" si="3"/>
        <v>0</v>
      </c>
      <c r="N9" s="56">
        <f t="shared" si="3"/>
        <v>-0.11065722117389565</v>
      </c>
      <c r="O9" s="56">
        <f t="shared" si="3"/>
        <v>-0.21866894587394198</v>
      </c>
      <c r="P9" s="56">
        <f t="shared" si="3"/>
        <v>-0.32175055439664224</v>
      </c>
      <c r="Q9" s="56">
        <f t="shared" si="3"/>
        <v>-0.4182243295792291</v>
      </c>
      <c r="R9" s="56">
        <f t="shared" si="3"/>
        <v>-0.507098504392337</v>
      </c>
      <c r="S9" s="56">
        <f t="shared" si="3"/>
        <v>-0.5880026035475675</v>
      </c>
      <c r="T9" s="56">
        <f t="shared" si="4"/>
        <v>-0.6610431688506868</v>
      </c>
      <c r="U9" s="56">
        <f t="shared" si="4"/>
        <v>-0.7266423406817256</v>
      </c>
      <c r="V9" s="56">
        <f t="shared" si="4"/>
        <v>-0.7853981633974482</v>
      </c>
      <c r="W9" s="57">
        <f t="shared" si="4"/>
        <v>-0.8379812250083899</v>
      </c>
    </row>
    <row r="10" spans="1:23" ht="12.75">
      <c r="A10" s="175"/>
      <c r="B10" s="108">
        <f aca="true" t="shared" si="5" ref="B10:B28">B9-0.1</f>
        <v>0.8</v>
      </c>
      <c r="C10" s="56">
        <f t="shared" si="2"/>
        <v>0.8960553845713438</v>
      </c>
      <c r="D10" s="56">
        <f t="shared" si="3"/>
        <v>0.8441539861131709</v>
      </c>
      <c r="E10" s="56">
        <f t="shared" si="3"/>
        <v>0.7853981633974483</v>
      </c>
      <c r="F10" s="56">
        <f t="shared" si="3"/>
        <v>0.7188299996216245</v>
      </c>
      <c r="G10" s="56">
        <f t="shared" si="3"/>
        <v>0.6435011087932845</v>
      </c>
      <c r="H10" s="56">
        <f t="shared" si="3"/>
        <v>0.5585993153435626</v>
      </c>
      <c r="I10" s="56">
        <f t="shared" si="3"/>
        <v>0.4636476090008062</v>
      </c>
      <c r="J10" s="56">
        <f t="shared" si="3"/>
        <v>0.35877067027057236</v>
      </c>
      <c r="K10" s="56">
        <f t="shared" si="3"/>
        <v>0.2449786631268643</v>
      </c>
      <c r="L10" s="56">
        <f t="shared" si="3"/>
        <v>0.1243549945467616</v>
      </c>
      <c r="M10" s="126">
        <f t="shared" si="3"/>
        <v>0</v>
      </c>
      <c r="N10" s="56">
        <f t="shared" si="3"/>
        <v>-0.12435499454676144</v>
      </c>
      <c r="O10" s="56">
        <f t="shared" si="3"/>
        <v>-0.24497866312686414</v>
      </c>
      <c r="P10" s="56">
        <f t="shared" si="3"/>
        <v>-0.35877067027057225</v>
      </c>
      <c r="Q10" s="56">
        <f t="shared" si="3"/>
        <v>-0.4636476090008061</v>
      </c>
      <c r="R10" s="56">
        <f t="shared" si="3"/>
        <v>-0.5585993153435624</v>
      </c>
      <c r="S10" s="56">
        <f t="shared" si="3"/>
        <v>-0.6435011087932844</v>
      </c>
      <c r="T10" s="56">
        <f t="shared" si="4"/>
        <v>-0.7188299996216244</v>
      </c>
      <c r="U10" s="56">
        <f t="shared" si="4"/>
        <v>-0.7853981633974482</v>
      </c>
      <c r="V10" s="56">
        <f t="shared" si="4"/>
        <v>-0.8441539861131708</v>
      </c>
      <c r="W10" s="57">
        <f t="shared" si="4"/>
        <v>-0.8960553845713438</v>
      </c>
    </row>
    <row r="11" spans="1:23" ht="12.75">
      <c r="A11" s="175"/>
      <c r="B11" s="108">
        <f t="shared" si="5"/>
        <v>0.7000000000000001</v>
      </c>
      <c r="C11" s="56">
        <f t="shared" si="2"/>
        <v>0.9600703624056879</v>
      </c>
      <c r="D11" s="56">
        <f t="shared" si="3"/>
        <v>0.9097531579442096</v>
      </c>
      <c r="E11" s="56">
        <f t="shared" si="3"/>
        <v>0.851966327173272</v>
      </c>
      <c r="F11" s="56">
        <f t="shared" si="3"/>
        <v>0.7853981633974483</v>
      </c>
      <c r="G11" s="56">
        <f t="shared" si="3"/>
        <v>0.7086262721276703</v>
      </c>
      <c r="H11" s="56">
        <f t="shared" si="3"/>
        <v>0.6202494859828216</v>
      </c>
      <c r="I11" s="56">
        <f t="shared" si="3"/>
        <v>0.5191461142465231</v>
      </c>
      <c r="J11" s="56">
        <f t="shared" si="3"/>
        <v>0.4048917862850836</v>
      </c>
      <c r="K11" s="56">
        <f t="shared" si="3"/>
        <v>0.27829965900511155</v>
      </c>
      <c r="L11" s="56">
        <f t="shared" si="3"/>
        <v>0.1418970546041641</v>
      </c>
      <c r="M11" s="126">
        <f t="shared" si="3"/>
        <v>0</v>
      </c>
      <c r="N11" s="56">
        <f t="shared" si="3"/>
        <v>-0.1418970546041639</v>
      </c>
      <c r="O11" s="56">
        <f t="shared" si="3"/>
        <v>-0.27829965900511133</v>
      </c>
      <c r="P11" s="56">
        <f t="shared" si="3"/>
        <v>-0.40489178628508343</v>
      </c>
      <c r="Q11" s="56">
        <f t="shared" si="3"/>
        <v>-0.5191461142465229</v>
      </c>
      <c r="R11" s="56">
        <f t="shared" si="3"/>
        <v>-0.6202494859828214</v>
      </c>
      <c r="S11" s="56">
        <f t="shared" si="3"/>
        <v>-0.7086262721276702</v>
      </c>
      <c r="T11" s="56">
        <f t="shared" si="4"/>
        <v>-0.7853981633974482</v>
      </c>
      <c r="U11" s="56">
        <f t="shared" si="4"/>
        <v>-0.851966327173272</v>
      </c>
      <c r="V11" s="56">
        <f t="shared" si="4"/>
        <v>-0.9097531579442096</v>
      </c>
      <c r="W11" s="57">
        <f t="shared" si="4"/>
        <v>-0.9600703624056878</v>
      </c>
    </row>
    <row r="12" spans="1:23" ht="12.75">
      <c r="A12" s="175"/>
      <c r="B12" s="108">
        <f t="shared" si="5"/>
        <v>0.6000000000000001</v>
      </c>
      <c r="C12" s="56">
        <f t="shared" si="2"/>
        <v>1.0303768265243123</v>
      </c>
      <c r="D12" s="56">
        <f t="shared" si="3"/>
        <v>0.9827937232473289</v>
      </c>
      <c r="E12" s="56">
        <f t="shared" si="3"/>
        <v>0.9272952180016121</v>
      </c>
      <c r="F12" s="56">
        <f t="shared" si="3"/>
        <v>0.8621700546672263</v>
      </c>
      <c r="G12" s="56">
        <f t="shared" si="3"/>
        <v>0.7853981633974483</v>
      </c>
      <c r="H12" s="56">
        <f t="shared" si="3"/>
        <v>0.6947382761967033</v>
      </c>
      <c r="I12" s="56">
        <f t="shared" si="3"/>
        <v>0.5880026035475676</v>
      </c>
      <c r="J12" s="56">
        <f t="shared" si="3"/>
        <v>0.4636476090008063</v>
      </c>
      <c r="K12" s="56">
        <f t="shared" si="3"/>
        <v>0.32175055439664235</v>
      </c>
      <c r="L12" s="56">
        <f t="shared" si="3"/>
        <v>0.16514867741462705</v>
      </c>
      <c r="M12" s="126">
        <f t="shared" si="3"/>
        <v>0</v>
      </c>
      <c r="N12" s="56">
        <f t="shared" si="3"/>
        <v>-0.16514867741462683</v>
      </c>
      <c r="O12" s="56">
        <f t="shared" si="3"/>
        <v>-0.3217505543966422</v>
      </c>
      <c r="P12" s="56">
        <f t="shared" si="3"/>
        <v>-0.4636476090008061</v>
      </c>
      <c r="Q12" s="56">
        <f t="shared" si="3"/>
        <v>-0.5880026035475675</v>
      </c>
      <c r="R12" s="56">
        <f t="shared" si="3"/>
        <v>-0.6947382761967031</v>
      </c>
      <c r="S12" s="56">
        <f t="shared" si="3"/>
        <v>-0.7853981633974482</v>
      </c>
      <c r="T12" s="56">
        <f t="shared" si="4"/>
        <v>-0.8621700546672262</v>
      </c>
      <c r="U12" s="56">
        <f t="shared" si="4"/>
        <v>-0.9272952180016121</v>
      </c>
      <c r="V12" s="56">
        <f t="shared" si="4"/>
        <v>-0.9827937232473288</v>
      </c>
      <c r="W12" s="57">
        <f t="shared" si="4"/>
        <v>-1.0303768265243123</v>
      </c>
    </row>
    <row r="13" spans="1:23" ht="12.75">
      <c r="A13" s="175"/>
      <c r="B13" s="108">
        <f t="shared" si="5"/>
        <v>0.5000000000000001</v>
      </c>
      <c r="C13" s="56">
        <f t="shared" si="2"/>
        <v>1.1071487177940904</v>
      </c>
      <c r="D13" s="56">
        <f t="shared" si="3"/>
        <v>1.0636978224025595</v>
      </c>
      <c r="E13" s="56">
        <f t="shared" si="3"/>
        <v>1.0121970114513341</v>
      </c>
      <c r="F13" s="56">
        <f t="shared" si="3"/>
        <v>0.950546840812075</v>
      </c>
      <c r="G13" s="56">
        <f t="shared" si="3"/>
        <v>0.8760580505981933</v>
      </c>
      <c r="H13" s="56">
        <f t="shared" si="3"/>
        <v>0.7853981633974483</v>
      </c>
      <c r="I13" s="56">
        <f t="shared" si="3"/>
        <v>0.6747409422235527</v>
      </c>
      <c r="J13" s="56">
        <f t="shared" si="3"/>
        <v>0.5404195002705843</v>
      </c>
      <c r="K13" s="56">
        <f t="shared" si="3"/>
        <v>0.38050637711236507</v>
      </c>
      <c r="L13" s="56">
        <f t="shared" si="3"/>
        <v>0.19739555984988097</v>
      </c>
      <c r="M13" s="126">
        <f t="shared" si="3"/>
        <v>0</v>
      </c>
      <c r="N13" s="56">
        <f t="shared" si="3"/>
        <v>-0.19739555984988072</v>
      </c>
      <c r="O13" s="56">
        <f t="shared" si="3"/>
        <v>-0.3805063771123648</v>
      </c>
      <c r="P13" s="56">
        <f t="shared" si="3"/>
        <v>-0.5404195002705842</v>
      </c>
      <c r="Q13" s="56">
        <f t="shared" si="3"/>
        <v>-0.6747409422235525</v>
      </c>
      <c r="R13" s="56">
        <f t="shared" si="3"/>
        <v>-0.7853981633974482</v>
      </c>
      <c r="S13" s="56">
        <f t="shared" si="3"/>
        <v>-0.8760580505981932</v>
      </c>
      <c r="T13" s="56">
        <f t="shared" si="4"/>
        <v>-0.950546840812075</v>
      </c>
      <c r="U13" s="56">
        <f t="shared" si="4"/>
        <v>-1.0121970114513341</v>
      </c>
      <c r="V13" s="56">
        <f t="shared" si="4"/>
        <v>-1.0636978224025595</v>
      </c>
      <c r="W13" s="57">
        <f t="shared" si="4"/>
        <v>-1.1071487177940902</v>
      </c>
    </row>
    <row r="14" spans="1:23" ht="12.75">
      <c r="A14" s="175"/>
      <c r="B14" s="108">
        <f t="shared" si="5"/>
        <v>0.40000000000000013</v>
      </c>
      <c r="C14" s="56">
        <f t="shared" si="2"/>
        <v>1.1902899496825317</v>
      </c>
      <c r="D14" s="56">
        <f t="shared" si="3"/>
        <v>1.1525719972156674</v>
      </c>
      <c r="E14" s="56">
        <f t="shared" si="3"/>
        <v>1.1071487177940904</v>
      </c>
      <c r="F14" s="56">
        <f t="shared" si="3"/>
        <v>1.0516502125483735</v>
      </c>
      <c r="G14" s="56">
        <f t="shared" si="3"/>
        <v>0.9827937232473289</v>
      </c>
      <c r="H14" s="56">
        <f t="shared" si="3"/>
        <v>0.8960553845713438</v>
      </c>
      <c r="I14" s="56">
        <f t="shared" si="3"/>
        <v>0.7853981633974483</v>
      </c>
      <c r="J14" s="56">
        <f t="shared" si="3"/>
        <v>0.6435011087932845</v>
      </c>
      <c r="K14" s="56">
        <f t="shared" si="3"/>
        <v>0.4636476090008063</v>
      </c>
      <c r="L14" s="56">
        <f t="shared" si="3"/>
        <v>0.24497866312686442</v>
      </c>
      <c r="M14" s="126">
        <f t="shared" si="3"/>
        <v>0</v>
      </c>
      <c r="N14" s="56">
        <f t="shared" si="3"/>
        <v>-0.24497866312686412</v>
      </c>
      <c r="O14" s="56">
        <f t="shared" si="3"/>
        <v>-0.46364760900080604</v>
      </c>
      <c r="P14" s="56">
        <f t="shared" si="3"/>
        <v>-0.6435011087932844</v>
      </c>
      <c r="Q14" s="56">
        <f t="shared" si="3"/>
        <v>-0.7853981633974482</v>
      </c>
      <c r="R14" s="56">
        <f t="shared" si="3"/>
        <v>-0.8960553845713437</v>
      </c>
      <c r="S14" s="56">
        <f t="shared" si="3"/>
        <v>-0.9827937232473288</v>
      </c>
      <c r="T14" s="56">
        <f t="shared" si="4"/>
        <v>-1.0516502125483735</v>
      </c>
      <c r="U14" s="56">
        <f t="shared" si="4"/>
        <v>-1.1071487177940902</v>
      </c>
      <c r="V14" s="56">
        <f t="shared" si="4"/>
        <v>-1.1525719972156674</v>
      </c>
      <c r="W14" s="57">
        <f t="shared" si="4"/>
        <v>-1.1902899496825314</v>
      </c>
    </row>
    <row r="15" spans="1:23" ht="12.75">
      <c r="A15" s="175"/>
      <c r="B15" s="108">
        <f t="shared" si="5"/>
        <v>0.30000000000000016</v>
      </c>
      <c r="C15" s="56">
        <f t="shared" si="2"/>
        <v>1.2793395323170293</v>
      </c>
      <c r="D15" s="56">
        <f t="shared" si="3"/>
        <v>1.2490457723982542</v>
      </c>
      <c r="E15" s="56">
        <f t="shared" si="3"/>
        <v>1.2120256565243241</v>
      </c>
      <c r="F15" s="56">
        <f t="shared" si="3"/>
        <v>1.165904540509813</v>
      </c>
      <c r="G15" s="56">
        <f t="shared" si="3"/>
        <v>1.1071487177940902</v>
      </c>
      <c r="H15" s="56">
        <f t="shared" si="3"/>
        <v>1.0303768265243123</v>
      </c>
      <c r="I15" s="56">
        <f t="shared" si="3"/>
        <v>0.9272952180016121</v>
      </c>
      <c r="J15" s="56">
        <f t="shared" si="3"/>
        <v>0.7853981633974483</v>
      </c>
      <c r="K15" s="56">
        <f t="shared" si="3"/>
        <v>0.5880026035475677</v>
      </c>
      <c r="L15" s="56">
        <f t="shared" si="3"/>
        <v>0.32175055439664246</v>
      </c>
      <c r="M15" s="126">
        <f t="shared" si="3"/>
        <v>0</v>
      </c>
      <c r="N15" s="56">
        <f t="shared" si="3"/>
        <v>-0.3217505543966421</v>
      </c>
      <c r="O15" s="56">
        <f t="shared" si="3"/>
        <v>-0.5880026035475674</v>
      </c>
      <c r="P15" s="56">
        <f t="shared" si="3"/>
        <v>-0.7853981633974481</v>
      </c>
      <c r="Q15" s="56">
        <f t="shared" si="3"/>
        <v>-0.927295218001612</v>
      </c>
      <c r="R15" s="56">
        <f t="shared" si="3"/>
        <v>-1.030376826524312</v>
      </c>
      <c r="S15" s="56">
        <f t="shared" si="3"/>
        <v>-1.1071487177940902</v>
      </c>
      <c r="T15" s="56">
        <f t="shared" si="4"/>
        <v>-1.165904540509813</v>
      </c>
      <c r="U15" s="56">
        <f t="shared" si="4"/>
        <v>-1.2120256565243241</v>
      </c>
      <c r="V15" s="56">
        <f t="shared" si="4"/>
        <v>-1.2490457723982542</v>
      </c>
      <c r="W15" s="57">
        <f t="shared" si="4"/>
        <v>-1.2793395323170293</v>
      </c>
    </row>
    <row r="16" spans="1:23" ht="12.75">
      <c r="A16" s="175"/>
      <c r="B16" s="108">
        <f t="shared" si="5"/>
        <v>0.20000000000000015</v>
      </c>
      <c r="C16" s="56">
        <f t="shared" si="2"/>
        <v>1.3734007669450157</v>
      </c>
      <c r="D16" s="56">
        <f t="shared" si="3"/>
        <v>1.3521273809209544</v>
      </c>
      <c r="E16" s="56">
        <f t="shared" si="3"/>
        <v>1.3258176636680323</v>
      </c>
      <c r="F16" s="56">
        <f t="shared" si="3"/>
        <v>1.2924966677897851</v>
      </c>
      <c r="G16" s="56">
        <f t="shared" si="3"/>
        <v>1.2490457723982542</v>
      </c>
      <c r="H16" s="56">
        <f t="shared" si="3"/>
        <v>1.1902899496825314</v>
      </c>
      <c r="I16" s="56">
        <f t="shared" si="3"/>
        <v>1.1071487177940902</v>
      </c>
      <c r="J16" s="56">
        <f t="shared" si="3"/>
        <v>0.9827937232473288</v>
      </c>
      <c r="K16" s="56">
        <f t="shared" si="3"/>
        <v>0.7853981633974483</v>
      </c>
      <c r="L16" s="56">
        <f t="shared" si="3"/>
        <v>0.46364760900080637</v>
      </c>
      <c r="M16" s="126">
        <f t="shared" si="3"/>
        <v>0</v>
      </c>
      <c r="N16" s="56">
        <f t="shared" si="3"/>
        <v>-0.46364760900080587</v>
      </c>
      <c r="O16" s="56">
        <f t="shared" si="3"/>
        <v>-0.785398163397448</v>
      </c>
      <c r="P16" s="56">
        <f t="shared" si="3"/>
        <v>-0.9827937232473287</v>
      </c>
      <c r="Q16" s="56">
        <f t="shared" si="3"/>
        <v>-1.1071487177940902</v>
      </c>
      <c r="R16" s="56">
        <f t="shared" si="3"/>
        <v>-1.1902899496825314</v>
      </c>
      <c r="S16" s="56">
        <f t="shared" si="3"/>
        <v>-1.2490457723982542</v>
      </c>
      <c r="T16" s="56">
        <f t="shared" si="4"/>
        <v>-1.2924966677897851</v>
      </c>
      <c r="U16" s="56">
        <f t="shared" si="4"/>
        <v>-1.325817663668032</v>
      </c>
      <c r="V16" s="56">
        <f t="shared" si="4"/>
        <v>-1.3521273809209544</v>
      </c>
      <c r="W16" s="57">
        <f t="shared" si="4"/>
        <v>-1.3734007669450157</v>
      </c>
    </row>
    <row r="17" spans="1:23" ht="12.75">
      <c r="A17" s="175"/>
      <c r="B17" s="108">
        <f t="shared" si="5"/>
        <v>0.10000000000000014</v>
      </c>
      <c r="C17" s="56">
        <f t="shared" si="2"/>
        <v>1.4711276743037345</v>
      </c>
      <c r="D17" s="56">
        <f t="shared" si="3"/>
        <v>1.4601391056210007</v>
      </c>
      <c r="E17" s="56">
        <f t="shared" si="3"/>
        <v>1.4464413322481349</v>
      </c>
      <c r="F17" s="56">
        <f t="shared" si="3"/>
        <v>1.4288992721907325</v>
      </c>
      <c r="G17" s="56">
        <f t="shared" si="3"/>
        <v>1.4056476493802694</v>
      </c>
      <c r="H17" s="56">
        <f t="shared" si="3"/>
        <v>1.3734007669450157</v>
      </c>
      <c r="I17" s="56">
        <f t="shared" si="3"/>
        <v>1.325817663668032</v>
      </c>
      <c r="J17" s="56">
        <f t="shared" si="3"/>
        <v>1.249045772398254</v>
      </c>
      <c r="K17" s="56">
        <f t="shared" si="3"/>
        <v>1.1071487177940902</v>
      </c>
      <c r="L17" s="56">
        <f t="shared" si="3"/>
        <v>0.7853981633974483</v>
      </c>
      <c r="M17" s="126">
        <f t="shared" si="3"/>
        <v>0</v>
      </c>
      <c r="N17" s="56">
        <f t="shared" si="3"/>
        <v>-0.7853981633974476</v>
      </c>
      <c r="O17" s="56">
        <f t="shared" si="3"/>
        <v>-1.10714871779409</v>
      </c>
      <c r="P17" s="56">
        <f t="shared" si="3"/>
        <v>-1.249045772398254</v>
      </c>
      <c r="Q17" s="56">
        <f t="shared" si="3"/>
        <v>-1.325817663668032</v>
      </c>
      <c r="R17" s="56">
        <f t="shared" si="3"/>
        <v>-1.3734007669450154</v>
      </c>
      <c r="S17" s="56">
        <f t="shared" si="3"/>
        <v>-1.4056476493802694</v>
      </c>
      <c r="T17" s="56">
        <f t="shared" si="4"/>
        <v>-1.4288992721907325</v>
      </c>
      <c r="U17" s="56">
        <f t="shared" si="4"/>
        <v>-1.4464413322481349</v>
      </c>
      <c r="V17" s="56">
        <f t="shared" si="4"/>
        <v>-1.4601391056210007</v>
      </c>
      <c r="W17" s="57">
        <f t="shared" si="4"/>
        <v>-1.4711276743037343</v>
      </c>
    </row>
    <row r="18" spans="1:23" ht="12.75">
      <c r="A18" s="175"/>
      <c r="B18" s="108">
        <f t="shared" si="5"/>
        <v>1.3877787807814457E-16</v>
      </c>
      <c r="C18" s="126">
        <f t="shared" si="2"/>
        <v>1.5707963267948963</v>
      </c>
      <c r="D18" s="126">
        <f t="shared" si="3"/>
        <v>1.5707963267948963</v>
      </c>
      <c r="E18" s="126">
        <f t="shared" si="3"/>
        <v>1.5707963267948963</v>
      </c>
      <c r="F18" s="126">
        <f t="shared" si="3"/>
        <v>1.5707963267948963</v>
      </c>
      <c r="G18" s="126">
        <f t="shared" si="3"/>
        <v>1.5707963267948963</v>
      </c>
      <c r="H18" s="126">
        <f t="shared" si="3"/>
        <v>1.5707963267948963</v>
      </c>
      <c r="I18" s="126">
        <f t="shared" si="3"/>
        <v>1.5707963267948961</v>
      </c>
      <c r="J18" s="126">
        <f t="shared" si="3"/>
        <v>1.5707963267948961</v>
      </c>
      <c r="K18" s="126">
        <f t="shared" si="3"/>
        <v>1.570796326794896</v>
      </c>
      <c r="L18" s="126">
        <f t="shared" si="3"/>
        <v>1.5707963267948952</v>
      </c>
      <c r="M18" s="126">
        <f t="shared" si="3"/>
        <v>0</v>
      </c>
      <c r="N18" s="126">
        <f t="shared" si="3"/>
        <v>-1.5707963267948952</v>
      </c>
      <c r="O18" s="126">
        <f t="shared" si="3"/>
        <v>-1.570796326794896</v>
      </c>
      <c r="P18" s="126">
        <f t="shared" si="3"/>
        <v>-1.5707963267948961</v>
      </c>
      <c r="Q18" s="126">
        <f t="shared" si="3"/>
        <v>-1.5707963267948961</v>
      </c>
      <c r="R18" s="126">
        <f t="shared" si="3"/>
        <v>-1.5707963267948963</v>
      </c>
      <c r="S18" s="126">
        <f t="shared" si="3"/>
        <v>-1.5707963267948963</v>
      </c>
      <c r="T18" s="126">
        <f t="shared" si="4"/>
        <v>-1.5707963267948963</v>
      </c>
      <c r="U18" s="126">
        <f t="shared" si="4"/>
        <v>-1.5707963267948963</v>
      </c>
      <c r="V18" s="126">
        <f t="shared" si="4"/>
        <v>-1.5707963267948963</v>
      </c>
      <c r="W18" s="127">
        <f t="shared" si="4"/>
        <v>-1.5707963267948963</v>
      </c>
    </row>
    <row r="19" spans="1:23" ht="12.75">
      <c r="A19" s="175"/>
      <c r="B19" s="108">
        <f t="shared" si="5"/>
        <v>-0.09999999999999987</v>
      </c>
      <c r="C19" s="56">
        <f t="shared" si="2"/>
        <v>1.6704649792860584</v>
      </c>
      <c r="D19" s="56">
        <f t="shared" si="3"/>
        <v>1.681453547968792</v>
      </c>
      <c r="E19" s="56">
        <f t="shared" si="3"/>
        <v>1.6951513213416578</v>
      </c>
      <c r="F19" s="56">
        <f t="shared" si="3"/>
        <v>1.7126933813990604</v>
      </c>
      <c r="G19" s="56">
        <f t="shared" si="3"/>
        <v>1.735945004209523</v>
      </c>
      <c r="H19" s="56">
        <f t="shared" si="3"/>
        <v>1.768191886644777</v>
      </c>
      <c r="I19" s="56">
        <f t="shared" si="3"/>
        <v>1.8157749899217603</v>
      </c>
      <c r="J19" s="56">
        <f t="shared" si="3"/>
        <v>1.8925468811915382</v>
      </c>
      <c r="K19" s="56">
        <f t="shared" si="3"/>
        <v>2.034443935795702</v>
      </c>
      <c r="L19" s="56">
        <f t="shared" si="3"/>
        <v>2.3561944901923435</v>
      </c>
      <c r="M19" s="131">
        <f t="shared" si="3"/>
        <v>0</v>
      </c>
      <c r="N19" s="56">
        <f t="shared" si="3"/>
        <v>-2.356194490192344</v>
      </c>
      <c r="O19" s="56">
        <f t="shared" si="3"/>
        <v>-2.0344439357957023</v>
      </c>
      <c r="P19" s="56">
        <f t="shared" si="3"/>
        <v>-1.8925468811915382</v>
      </c>
      <c r="Q19" s="56">
        <f t="shared" si="3"/>
        <v>-1.8157749899217603</v>
      </c>
      <c r="R19" s="56">
        <f t="shared" si="3"/>
        <v>-1.768191886644777</v>
      </c>
      <c r="S19" s="56">
        <f t="shared" si="3"/>
        <v>-1.7359450042095232</v>
      </c>
      <c r="T19" s="56">
        <f t="shared" si="4"/>
        <v>-1.7126933813990604</v>
      </c>
      <c r="U19" s="56">
        <f t="shared" si="4"/>
        <v>-1.6951513213416578</v>
      </c>
      <c r="V19" s="56">
        <f t="shared" si="4"/>
        <v>-1.681453547968792</v>
      </c>
      <c r="W19" s="57">
        <f t="shared" si="4"/>
        <v>-1.6704649792860584</v>
      </c>
    </row>
    <row r="20" spans="1:23" ht="12.75">
      <c r="A20" s="175"/>
      <c r="B20" s="108">
        <f t="shared" si="5"/>
        <v>-0.19999999999999987</v>
      </c>
      <c r="C20" s="56">
        <f t="shared" si="2"/>
        <v>1.7681918866447772</v>
      </c>
      <c r="D20" s="56">
        <f t="shared" si="3"/>
        <v>1.7894652726688385</v>
      </c>
      <c r="E20" s="56">
        <f t="shared" si="3"/>
        <v>1.8157749899217606</v>
      </c>
      <c r="F20" s="56">
        <f t="shared" si="3"/>
        <v>1.8490959858000078</v>
      </c>
      <c r="G20" s="56">
        <f t="shared" si="3"/>
        <v>1.8925468811915385</v>
      </c>
      <c r="H20" s="56">
        <f t="shared" si="3"/>
        <v>1.951302703907261</v>
      </c>
      <c r="I20" s="56">
        <f t="shared" si="3"/>
        <v>2.0344439357957023</v>
      </c>
      <c r="J20" s="56">
        <f t="shared" si="3"/>
        <v>2.1587989303424635</v>
      </c>
      <c r="K20" s="56">
        <f t="shared" si="3"/>
        <v>2.356194490192344</v>
      </c>
      <c r="L20" s="131">
        <f t="shared" si="3"/>
        <v>2.677945044588986</v>
      </c>
      <c r="M20" s="131">
        <f t="shared" si="3"/>
        <v>0</v>
      </c>
      <c r="N20" s="131">
        <f t="shared" si="3"/>
        <v>-2.677945044588987</v>
      </c>
      <c r="O20" s="56">
        <f t="shared" si="3"/>
        <v>-2.3561944901923444</v>
      </c>
      <c r="P20" s="56">
        <f t="shared" si="3"/>
        <v>-2.1587989303424635</v>
      </c>
      <c r="Q20" s="56">
        <f t="shared" si="3"/>
        <v>-2.0344439357957023</v>
      </c>
      <c r="R20" s="56">
        <f t="shared" si="3"/>
        <v>-1.9513027039072612</v>
      </c>
      <c r="S20" s="56">
        <f t="shared" si="3"/>
        <v>-1.8925468811915387</v>
      </c>
      <c r="T20" s="56">
        <f t="shared" si="4"/>
        <v>-1.8490959858000078</v>
      </c>
      <c r="U20" s="56">
        <f t="shared" si="4"/>
        <v>-1.8157749899217606</v>
      </c>
      <c r="V20" s="56">
        <f t="shared" si="4"/>
        <v>-1.7894652726688385</v>
      </c>
      <c r="W20" s="57">
        <f t="shared" si="4"/>
        <v>-1.7681918866447772</v>
      </c>
    </row>
    <row r="21" spans="1:23" ht="12.75">
      <c r="A21" s="175"/>
      <c r="B21" s="108">
        <f t="shared" si="5"/>
        <v>-0.2999999999999999</v>
      </c>
      <c r="C21" s="56">
        <f t="shared" si="2"/>
        <v>1.8622531212727635</v>
      </c>
      <c r="D21" s="56">
        <f t="shared" si="3"/>
        <v>1.8925468811915387</v>
      </c>
      <c r="E21" s="56">
        <f t="shared" si="3"/>
        <v>1.9295669970654687</v>
      </c>
      <c r="F21" s="56">
        <f t="shared" si="3"/>
        <v>1.97568811307998</v>
      </c>
      <c r="G21" s="56">
        <f t="shared" si="3"/>
        <v>2.0344439357957023</v>
      </c>
      <c r="H21" s="56">
        <f t="shared" si="3"/>
        <v>2.1112158270654806</v>
      </c>
      <c r="I21" s="56">
        <f t="shared" si="3"/>
        <v>2.214297435588181</v>
      </c>
      <c r="J21" s="56">
        <f t="shared" si="3"/>
        <v>2.3561944901923444</v>
      </c>
      <c r="K21" s="131">
        <f t="shared" si="3"/>
        <v>2.5535900500422253</v>
      </c>
      <c r="L21" s="131">
        <f t="shared" si="3"/>
        <v>2.8198420991931505</v>
      </c>
      <c r="M21" s="131">
        <f t="shared" si="3"/>
        <v>0</v>
      </c>
      <c r="N21" s="131">
        <f t="shared" si="3"/>
        <v>-2.819842099193151</v>
      </c>
      <c r="O21" s="131">
        <f t="shared" si="3"/>
        <v>-2.5535900500422253</v>
      </c>
      <c r="P21" s="56">
        <f t="shared" si="3"/>
        <v>-2.356194490192345</v>
      </c>
      <c r="Q21" s="56">
        <f t="shared" si="3"/>
        <v>-2.214297435588181</v>
      </c>
      <c r="R21" s="56">
        <f t="shared" si="3"/>
        <v>-2.1112158270654806</v>
      </c>
      <c r="S21" s="56">
        <f t="shared" si="3"/>
        <v>-2.0344439357957027</v>
      </c>
      <c r="T21" s="56">
        <f t="shared" si="4"/>
        <v>-1.97568811307998</v>
      </c>
      <c r="U21" s="56">
        <f t="shared" si="4"/>
        <v>-1.9295669970654687</v>
      </c>
      <c r="V21" s="56">
        <f t="shared" si="4"/>
        <v>-1.8925468811915387</v>
      </c>
      <c r="W21" s="57">
        <f t="shared" si="4"/>
        <v>-1.8622531212727635</v>
      </c>
    </row>
    <row r="22" spans="1:23" ht="12.75">
      <c r="A22" s="175"/>
      <c r="B22" s="108">
        <f t="shared" si="5"/>
        <v>-0.3999999999999999</v>
      </c>
      <c r="C22" s="56">
        <f t="shared" si="2"/>
        <v>1.9513027039072615</v>
      </c>
      <c r="D22" s="56">
        <f t="shared" si="3"/>
        <v>1.9890206563741255</v>
      </c>
      <c r="E22" s="56">
        <f t="shared" si="3"/>
        <v>2.0344439357957027</v>
      </c>
      <c r="F22" s="56">
        <f t="shared" si="3"/>
        <v>2.089942441041419</v>
      </c>
      <c r="G22" s="56">
        <f t="shared" si="3"/>
        <v>2.158798930342464</v>
      </c>
      <c r="H22" s="56">
        <f t="shared" si="3"/>
        <v>2.245537269018449</v>
      </c>
      <c r="I22" s="56">
        <f t="shared" si="3"/>
        <v>2.356194490192345</v>
      </c>
      <c r="J22" s="131">
        <f t="shared" si="3"/>
        <v>2.4980915447965084</v>
      </c>
      <c r="K22" s="131">
        <f t="shared" si="3"/>
        <v>2.6779450445889865</v>
      </c>
      <c r="L22" s="131">
        <f t="shared" si="3"/>
        <v>2.8966139904629284</v>
      </c>
      <c r="M22" s="131">
        <f t="shared" si="3"/>
        <v>0</v>
      </c>
      <c r="N22" s="131">
        <f t="shared" si="3"/>
        <v>-2.896613990462929</v>
      </c>
      <c r="O22" s="131">
        <f t="shared" si="3"/>
        <v>-2.677945044588987</v>
      </c>
      <c r="P22" s="131">
        <f t="shared" si="3"/>
        <v>-2.498091544796509</v>
      </c>
      <c r="Q22" s="56">
        <f t="shared" si="3"/>
        <v>-2.356194490192345</v>
      </c>
      <c r="R22" s="56">
        <f t="shared" si="3"/>
        <v>-2.245537269018449</v>
      </c>
      <c r="S22" s="56">
        <f t="shared" si="3"/>
        <v>-2.158798930342464</v>
      </c>
      <c r="T22" s="56">
        <f t="shared" si="4"/>
        <v>-2.089942441041419</v>
      </c>
      <c r="U22" s="56">
        <f t="shared" si="4"/>
        <v>-2.0344439357957027</v>
      </c>
      <c r="V22" s="56">
        <f t="shared" si="4"/>
        <v>-1.9890206563741257</v>
      </c>
      <c r="W22" s="57">
        <f t="shared" si="4"/>
        <v>-1.9513027039072615</v>
      </c>
    </row>
    <row r="23" spans="1:23" ht="12.75">
      <c r="A23" s="175"/>
      <c r="B23" s="108">
        <f t="shared" si="5"/>
        <v>-0.4999999999999999</v>
      </c>
      <c r="C23" s="56">
        <f t="shared" si="2"/>
        <v>2.0344439357957027</v>
      </c>
      <c r="D23" s="56">
        <f t="shared" si="3"/>
        <v>2.0778948311872334</v>
      </c>
      <c r="E23" s="56">
        <f t="shared" si="3"/>
        <v>2.129395642138459</v>
      </c>
      <c r="F23" s="56">
        <f t="shared" si="3"/>
        <v>2.191045812777718</v>
      </c>
      <c r="G23" s="56">
        <f t="shared" si="3"/>
        <v>2.2655346029915995</v>
      </c>
      <c r="H23" s="56">
        <f t="shared" si="3"/>
        <v>2.356194490192345</v>
      </c>
      <c r="I23" s="131">
        <f t="shared" si="3"/>
        <v>2.4668517113662403</v>
      </c>
      <c r="J23" s="131">
        <f t="shared" si="3"/>
        <v>2.6011731533192086</v>
      </c>
      <c r="K23" s="131">
        <f t="shared" si="3"/>
        <v>2.7610862764774278</v>
      </c>
      <c r="L23" s="131">
        <f t="shared" si="3"/>
        <v>2.9441970937399122</v>
      </c>
      <c r="M23" s="131">
        <f t="shared" si="3"/>
        <v>0</v>
      </c>
      <c r="N23" s="131">
        <f t="shared" si="3"/>
        <v>-2.9441970937399122</v>
      </c>
      <c r="O23" s="131">
        <f t="shared" si="3"/>
        <v>-2.761086276477428</v>
      </c>
      <c r="P23" s="131">
        <f t="shared" si="3"/>
        <v>-2.601173153319209</v>
      </c>
      <c r="Q23" s="131">
        <f t="shared" si="3"/>
        <v>-2.4668517113662403</v>
      </c>
      <c r="R23" s="56">
        <f t="shared" si="3"/>
        <v>-2.356194490192345</v>
      </c>
      <c r="S23" s="56">
        <f aca="true" t="shared" si="6" ref="S23:S28">IF(ABS($B23)&lt;=ABS(S$7),ATAN($B23/S$7)-SIGN(S$7)*PI()/2,IF($B23&lt;0,-SIGN(S$7)*(PI())-ATAN(S$7/$B23),-ATAN(S$7/$B23)))</f>
        <v>-2.2655346029915995</v>
      </c>
      <c r="T23" s="56">
        <f t="shared" si="4"/>
        <v>-2.191045812777718</v>
      </c>
      <c r="U23" s="56">
        <f t="shared" si="4"/>
        <v>-2.129395642138459</v>
      </c>
      <c r="V23" s="56">
        <f t="shared" si="4"/>
        <v>-2.0778948311872334</v>
      </c>
      <c r="W23" s="57">
        <f t="shared" si="4"/>
        <v>-2.0344439357957027</v>
      </c>
    </row>
    <row r="24" spans="1:23" ht="12.75">
      <c r="A24" s="175"/>
      <c r="B24" s="108">
        <f t="shared" si="5"/>
        <v>-0.5999999999999999</v>
      </c>
      <c r="C24" s="56">
        <f t="shared" si="2"/>
        <v>2.1112158270654806</v>
      </c>
      <c r="D24" s="56">
        <f aca="true" t="shared" si="7" ref="D24:R24">IF(ABS($B24)&lt;=ABS(D$7),ATAN($B24/D$7)-SIGN(D$7)*PI()/2,IF($B24&lt;0,-SIGN(D$7)*(PI())-ATAN(D$7/$B24),-ATAN(D$7/$B24)))</f>
        <v>2.158798930342464</v>
      </c>
      <c r="E24" s="56">
        <f t="shared" si="7"/>
        <v>2.214297435588181</v>
      </c>
      <c r="F24" s="56">
        <f t="shared" si="7"/>
        <v>2.279422598922567</v>
      </c>
      <c r="G24" s="56">
        <f t="shared" si="7"/>
        <v>2.356194490192345</v>
      </c>
      <c r="H24" s="131">
        <f t="shared" si="7"/>
        <v>2.4468543773930898</v>
      </c>
      <c r="I24" s="131">
        <f t="shared" si="7"/>
        <v>2.5535900500422253</v>
      </c>
      <c r="J24" s="131">
        <f t="shared" si="7"/>
        <v>2.677945044588987</v>
      </c>
      <c r="K24" s="131">
        <f t="shared" si="7"/>
        <v>2.8198420991931505</v>
      </c>
      <c r="L24" s="131">
        <f t="shared" si="7"/>
        <v>2.976443976175166</v>
      </c>
      <c r="M24" s="131">
        <f t="shared" si="7"/>
        <v>0</v>
      </c>
      <c r="N24" s="131">
        <f t="shared" si="7"/>
        <v>-2.976443976175166</v>
      </c>
      <c r="O24" s="131">
        <f t="shared" si="7"/>
        <v>-2.819842099193151</v>
      </c>
      <c r="P24" s="131">
        <f t="shared" si="7"/>
        <v>-2.677945044588987</v>
      </c>
      <c r="Q24" s="131">
        <f t="shared" si="7"/>
        <v>-2.5535900500422253</v>
      </c>
      <c r="R24" s="131">
        <f t="shared" si="7"/>
        <v>-2.4468543773930898</v>
      </c>
      <c r="S24" s="56">
        <f t="shared" si="6"/>
        <v>-2.356194490192345</v>
      </c>
      <c r="T24" s="56">
        <f t="shared" si="4"/>
        <v>-2.279422598922567</v>
      </c>
      <c r="U24" s="56">
        <f t="shared" si="4"/>
        <v>-2.214297435588181</v>
      </c>
      <c r="V24" s="56">
        <f t="shared" si="4"/>
        <v>-2.158798930342464</v>
      </c>
      <c r="W24" s="57">
        <f t="shared" si="4"/>
        <v>-2.1112158270654806</v>
      </c>
    </row>
    <row r="25" spans="1:23" ht="12.75">
      <c r="A25" s="175"/>
      <c r="B25" s="108">
        <f t="shared" si="5"/>
        <v>-0.6999999999999998</v>
      </c>
      <c r="C25" s="56">
        <f aca="true" t="shared" si="8" ref="C25:R28">IF(ABS($B25)&lt;=ABS(C$7),ATAN($B25/C$7)-SIGN(C$7)*PI()/2,IF($B25&lt;0,-SIGN(C$7)*(PI())-ATAN(C$7/$B25),-ATAN(C$7/$B25)))</f>
        <v>2.181522291184105</v>
      </c>
      <c r="D25" s="56">
        <f t="shared" si="8"/>
        <v>2.231839495645583</v>
      </c>
      <c r="E25" s="56">
        <f t="shared" si="8"/>
        <v>2.289626326416521</v>
      </c>
      <c r="F25" s="56">
        <f t="shared" si="8"/>
        <v>2.356194490192345</v>
      </c>
      <c r="G25" s="131">
        <f t="shared" si="8"/>
        <v>2.4329663814621227</v>
      </c>
      <c r="H25" s="131">
        <f t="shared" si="8"/>
        <v>2.5213431676069713</v>
      </c>
      <c r="I25" s="131">
        <f t="shared" si="8"/>
        <v>2.62244653934327</v>
      </c>
      <c r="J25" s="131">
        <f t="shared" si="8"/>
        <v>2.7367008673047093</v>
      </c>
      <c r="K25" s="131">
        <f t="shared" si="8"/>
        <v>2.8632929945846817</v>
      </c>
      <c r="L25" s="131">
        <f t="shared" si="8"/>
        <v>2.999695598985629</v>
      </c>
      <c r="M25" s="131">
        <f t="shared" si="8"/>
        <v>0</v>
      </c>
      <c r="N25" s="131">
        <f t="shared" si="8"/>
        <v>-2.999695598985629</v>
      </c>
      <c r="O25" s="131">
        <f t="shared" si="8"/>
        <v>-2.8632929945846817</v>
      </c>
      <c r="P25" s="131">
        <f t="shared" si="8"/>
        <v>-2.7367008673047097</v>
      </c>
      <c r="Q25" s="131">
        <f t="shared" si="8"/>
        <v>-2.62244653934327</v>
      </c>
      <c r="R25" s="131">
        <f t="shared" si="8"/>
        <v>-2.5213431676069717</v>
      </c>
      <c r="S25" s="131">
        <f t="shared" si="6"/>
        <v>-2.4329663814621227</v>
      </c>
      <c r="T25" s="56">
        <f t="shared" si="4"/>
        <v>-2.356194490192345</v>
      </c>
      <c r="U25" s="56">
        <f t="shared" si="4"/>
        <v>-2.289626326416521</v>
      </c>
      <c r="V25" s="56">
        <f t="shared" si="4"/>
        <v>-2.231839495645583</v>
      </c>
      <c r="W25" s="57">
        <f t="shared" si="4"/>
        <v>-2.181522291184105</v>
      </c>
    </row>
    <row r="26" spans="1:23" ht="12.75">
      <c r="A26" s="175"/>
      <c r="B26" s="108">
        <f t="shared" si="5"/>
        <v>-0.7999999999999998</v>
      </c>
      <c r="C26" s="56">
        <f t="shared" si="8"/>
        <v>2.245537269018449</v>
      </c>
      <c r="D26" s="56">
        <f t="shared" si="8"/>
        <v>2.297438667476622</v>
      </c>
      <c r="E26" s="56">
        <f t="shared" si="8"/>
        <v>2.356194490192345</v>
      </c>
      <c r="F26" s="131">
        <f t="shared" si="8"/>
        <v>2.4227626539681686</v>
      </c>
      <c r="G26" s="131">
        <f t="shared" si="8"/>
        <v>2.498091544796509</v>
      </c>
      <c r="H26" s="131">
        <f t="shared" si="8"/>
        <v>2.5829933382462307</v>
      </c>
      <c r="I26" s="131">
        <f t="shared" si="8"/>
        <v>2.677945044588987</v>
      </c>
      <c r="J26" s="131">
        <f t="shared" si="8"/>
        <v>2.7828219833192205</v>
      </c>
      <c r="K26" s="131">
        <f t="shared" si="8"/>
        <v>2.896613990462929</v>
      </c>
      <c r="L26" s="131">
        <f t="shared" si="8"/>
        <v>3.0172376590430314</v>
      </c>
      <c r="M26" s="131">
        <f t="shared" si="8"/>
        <v>0</v>
      </c>
      <c r="N26" s="131">
        <f t="shared" si="8"/>
        <v>-3.0172376590430314</v>
      </c>
      <c r="O26" s="131">
        <f t="shared" si="8"/>
        <v>-2.896613990462929</v>
      </c>
      <c r="P26" s="131">
        <f t="shared" si="8"/>
        <v>-2.782821983319221</v>
      </c>
      <c r="Q26" s="131">
        <f t="shared" si="8"/>
        <v>-2.677945044588987</v>
      </c>
      <c r="R26" s="131">
        <f t="shared" si="8"/>
        <v>-2.5829933382462307</v>
      </c>
      <c r="S26" s="131">
        <f t="shared" si="6"/>
        <v>-2.498091544796509</v>
      </c>
      <c r="T26" s="131">
        <f t="shared" si="4"/>
        <v>-2.4227626539681686</v>
      </c>
      <c r="U26" s="56">
        <f t="shared" si="4"/>
        <v>-2.356194490192345</v>
      </c>
      <c r="V26" s="56">
        <f t="shared" si="4"/>
        <v>-2.297438667476622</v>
      </c>
      <c r="W26" s="57">
        <f t="shared" si="4"/>
        <v>-2.245537269018449</v>
      </c>
    </row>
    <row r="27" spans="1:23" ht="12.75">
      <c r="A27" s="175"/>
      <c r="B27" s="108">
        <f t="shared" si="5"/>
        <v>-0.8999999999999998</v>
      </c>
      <c r="C27" s="56">
        <f t="shared" si="8"/>
        <v>2.303611428581403</v>
      </c>
      <c r="D27" s="56">
        <f t="shared" si="8"/>
        <v>2.356194490192345</v>
      </c>
      <c r="E27" s="131">
        <f t="shared" si="8"/>
        <v>2.4149503129080676</v>
      </c>
      <c r="F27" s="131">
        <f t="shared" si="8"/>
        <v>2.480549484739106</v>
      </c>
      <c r="G27" s="131">
        <f t="shared" si="8"/>
        <v>2.5535900500422253</v>
      </c>
      <c r="H27" s="131">
        <f t="shared" si="8"/>
        <v>2.634494149197456</v>
      </c>
      <c r="I27" s="131">
        <f t="shared" si="8"/>
        <v>2.723368324010564</v>
      </c>
      <c r="J27" s="131">
        <f t="shared" si="8"/>
        <v>2.8198420991931505</v>
      </c>
      <c r="K27" s="131">
        <f t="shared" si="8"/>
        <v>2.9229237077158507</v>
      </c>
      <c r="L27" s="131">
        <f t="shared" si="8"/>
        <v>3.0309354324158972</v>
      </c>
      <c r="M27" s="131">
        <f t="shared" si="8"/>
        <v>0</v>
      </c>
      <c r="N27" s="131">
        <f t="shared" si="8"/>
        <v>-3.0309354324158972</v>
      </c>
      <c r="O27" s="131">
        <f t="shared" si="8"/>
        <v>-2.922923707715851</v>
      </c>
      <c r="P27" s="131">
        <f t="shared" si="8"/>
        <v>-2.819842099193151</v>
      </c>
      <c r="Q27" s="131">
        <f t="shared" si="8"/>
        <v>-2.723368324010564</v>
      </c>
      <c r="R27" s="131">
        <f t="shared" si="8"/>
        <v>-2.6344941491974563</v>
      </c>
      <c r="S27" s="131">
        <f t="shared" si="6"/>
        <v>-2.5535900500422253</v>
      </c>
      <c r="T27" s="131">
        <f t="shared" si="4"/>
        <v>-2.480549484739106</v>
      </c>
      <c r="U27" s="131">
        <f t="shared" si="4"/>
        <v>-2.4149503129080676</v>
      </c>
      <c r="V27" s="56">
        <f t="shared" si="4"/>
        <v>-2.356194490192345</v>
      </c>
      <c r="W27" s="57">
        <f t="shared" si="4"/>
        <v>-2.3036114285814033</v>
      </c>
    </row>
    <row r="28" spans="1:23" ht="12.75">
      <c r="A28" s="176"/>
      <c r="B28" s="105">
        <f t="shared" si="5"/>
        <v>-0.9999999999999998</v>
      </c>
      <c r="C28" s="58">
        <f t="shared" si="8"/>
        <v>2.356194490192345</v>
      </c>
      <c r="D28" s="130">
        <f t="shared" si="8"/>
        <v>2.4087775518032863</v>
      </c>
      <c r="E28" s="130">
        <f t="shared" si="8"/>
        <v>2.4668517113662403</v>
      </c>
      <c r="F28" s="130">
        <f t="shared" si="8"/>
        <v>2.530866689200584</v>
      </c>
      <c r="G28" s="130">
        <f t="shared" si="8"/>
        <v>2.601173153319209</v>
      </c>
      <c r="H28" s="130">
        <f t="shared" si="8"/>
        <v>2.677945044588987</v>
      </c>
      <c r="I28" s="130">
        <f t="shared" si="8"/>
        <v>2.761086276477428</v>
      </c>
      <c r="J28" s="130">
        <f t="shared" si="8"/>
        <v>2.850135859111926</v>
      </c>
      <c r="K28" s="130">
        <f t="shared" si="8"/>
        <v>2.9441970937399122</v>
      </c>
      <c r="L28" s="130">
        <f t="shared" si="8"/>
        <v>3.041924001098631</v>
      </c>
      <c r="M28" s="130">
        <f t="shared" si="8"/>
        <v>0</v>
      </c>
      <c r="N28" s="130">
        <f t="shared" si="8"/>
        <v>-3.0419240010986313</v>
      </c>
      <c r="O28" s="130">
        <f t="shared" si="8"/>
        <v>-2.9441970937399122</v>
      </c>
      <c r="P28" s="130">
        <f t="shared" si="8"/>
        <v>-2.850135859111926</v>
      </c>
      <c r="Q28" s="130">
        <f t="shared" si="8"/>
        <v>-2.761086276477428</v>
      </c>
      <c r="R28" s="130">
        <f t="shared" si="8"/>
        <v>-2.677945044588987</v>
      </c>
      <c r="S28" s="130">
        <f t="shared" si="6"/>
        <v>-2.601173153319209</v>
      </c>
      <c r="T28" s="130">
        <f t="shared" si="4"/>
        <v>-2.530866689200584</v>
      </c>
      <c r="U28" s="130">
        <f t="shared" si="4"/>
        <v>-2.4668517113662403</v>
      </c>
      <c r="V28" s="130">
        <f t="shared" si="4"/>
        <v>-2.4087775518032863</v>
      </c>
      <c r="W28" s="59">
        <f t="shared" si="4"/>
        <v>-2.356194490192345</v>
      </c>
    </row>
  </sheetData>
  <mergeCells count="1">
    <mergeCell ref="A8:A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cp:lastPrinted>2009-08-04T21:34:53Z</cp:lastPrinted>
  <dcterms:created xsi:type="dcterms:W3CDTF">2009-07-29T15:45:03Z</dcterms:created>
  <dcterms:modified xsi:type="dcterms:W3CDTF">2009-08-09T13:53:40Z</dcterms:modified>
  <cp:category/>
  <cp:version/>
  <cp:contentType/>
  <cp:contentStatus/>
</cp:coreProperties>
</file>