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35" windowWidth="20115" windowHeight="7965" tabRatio="656" firstSheet="1" activeTab="1"/>
  </bookViews>
  <sheets>
    <sheet name="Allies (2)" sheetId="1" state="hidden" r:id="rId1"/>
    <sheet name="Prelim" sheetId="2" r:id="rId2"/>
    <sheet name="CMP Draft" sheetId="3" state="hidden" r:id="rId3"/>
    <sheet name="Key &amp; Summary" sheetId="4" r:id="rId4"/>
    <sheet name="Divs" sheetId="5" state="hidden" r:id="rId5"/>
    <sheet name="Ranks" sheetId="6" r:id="rId6"/>
    <sheet name="Averages" sheetId="7" state="hidden" r:id="rId7"/>
    <sheet name="Org" sheetId="8" r:id="rId8"/>
    <sheet name="Mtch" sheetId="9" r:id="rId9"/>
    <sheet name="Mtch-S" sheetId="10" state="hidden" r:id="rId10"/>
    <sheet name="Awards 2" sheetId="11" state="hidden" r:id="rId11"/>
    <sheet name="Pit - Meet" sheetId="12" r:id="rId12"/>
    <sheet name="CMP Ranks" sheetId="13" state="hidden" r:id="rId13"/>
    <sheet name="Sch Full" sheetId="14" state="hidden" r:id="rId14"/>
    <sheet name="Allies" sheetId="15" r:id="rId15"/>
    <sheet name="HSch" sheetId="16" state="hidden" r:id="rId16"/>
    <sheet name="Videos" sheetId="17" r:id="rId17"/>
    <sheet name="List" sheetId="18" r:id="rId18"/>
    <sheet name="Other" sheetId="19" r:id="rId19"/>
  </sheets>
  <definedNames>
    <definedName name="_xlfn.COUNTIFS" hidden="1">#NAME?</definedName>
  </definedNames>
  <calcPr fullCalcOnLoad="1"/>
</workbook>
</file>

<file path=xl/comments1.xml><?xml version="1.0" encoding="utf-8"?>
<comments xmlns="http://schemas.openxmlformats.org/spreadsheetml/2006/main">
  <authors>
    <author>Siri Maley</author>
  </authors>
  <commentList>
    <comment ref="I15" authorId="0">
      <text>
        <r>
          <rPr>
            <b/>
            <sz val="9"/>
            <rFont val="Tahoma"/>
            <family val="2"/>
          </rPr>
          <t>really. C1, 1</t>
        </r>
      </text>
    </comment>
    <comment ref="D29" authorId="0">
      <text>
        <r>
          <rPr>
            <b/>
            <sz val="9"/>
            <rFont val="Tahoma"/>
            <family val="2"/>
          </rPr>
          <t>really</t>
        </r>
      </text>
    </comment>
    <comment ref="I44" authorId="0">
      <text>
        <r>
          <rPr>
            <b/>
            <sz val="9"/>
            <rFont val="Tahoma"/>
            <family val="2"/>
          </rPr>
          <t>really. C1, 1</t>
        </r>
      </text>
    </comment>
  </commentList>
</comments>
</file>

<file path=xl/comments14.xml><?xml version="1.0" encoding="utf-8"?>
<comments xmlns="http://schemas.openxmlformats.org/spreadsheetml/2006/main">
  <authors>
    <author>Siri Maley</author>
  </authors>
  <commentList>
    <comment ref="B43" authorId="0">
      <text>
        <r>
          <rPr>
            <b/>
            <sz val="9"/>
            <rFont val="Tahoma"/>
            <family val="2"/>
          </rPr>
          <t>spelled correctly</t>
        </r>
      </text>
    </comment>
    <comment ref="W14" authorId="0">
      <text>
        <r>
          <rPr>
            <b/>
            <sz val="9"/>
            <rFont val="Tahoma"/>
            <family val="2"/>
          </rPr>
          <t>check D only</t>
        </r>
      </text>
    </comment>
  </commentList>
</comments>
</file>

<file path=xl/comments15.xml><?xml version="1.0" encoding="utf-8"?>
<comments xmlns="http://schemas.openxmlformats.org/spreadsheetml/2006/main">
  <authors>
    <author>Siri Maley</author>
  </authors>
  <commentList>
    <comment ref="I15" authorId="0">
      <text>
        <r>
          <rPr>
            <b/>
            <sz val="9"/>
            <rFont val="Tahoma"/>
            <family val="2"/>
          </rPr>
          <t>really. C1, 1</t>
        </r>
      </text>
    </comment>
    <comment ref="D29" authorId="0">
      <text>
        <r>
          <rPr>
            <b/>
            <sz val="9"/>
            <rFont val="Tahoma"/>
            <family val="2"/>
          </rPr>
          <t>really</t>
        </r>
      </text>
    </comment>
    <comment ref="I44" authorId="0">
      <text>
        <r>
          <rPr>
            <b/>
            <sz val="9"/>
            <rFont val="Tahoma"/>
            <family val="2"/>
          </rPr>
          <t>really. C1, 1</t>
        </r>
      </text>
    </comment>
  </commentList>
</comments>
</file>

<file path=xl/comments16.xml><?xml version="1.0" encoding="utf-8"?>
<comments xmlns="http://schemas.openxmlformats.org/spreadsheetml/2006/main">
  <authors>
    <author>Siri Maley</author>
  </authors>
  <commentList>
    <comment ref="W14" authorId="0">
      <text>
        <r>
          <rPr>
            <b/>
            <sz val="9"/>
            <rFont val="Tahoma"/>
            <family val="2"/>
          </rPr>
          <t>check D only</t>
        </r>
      </text>
    </comment>
    <comment ref="B43" authorId="0">
      <text>
        <r>
          <rPr>
            <b/>
            <sz val="9"/>
            <rFont val="Tahoma"/>
            <family val="2"/>
          </rPr>
          <t>spelled correctly</t>
        </r>
      </text>
    </comment>
  </commentList>
</comments>
</file>

<file path=xl/comments18.xml><?xml version="1.0" encoding="utf-8"?>
<comments xmlns="http://schemas.openxmlformats.org/spreadsheetml/2006/main">
  <authors>
    <author>Siri Maley</author>
  </authors>
  <commentList>
    <comment ref="M17" authorId="0">
      <text>
        <r>
          <rPr>
            <b/>
            <sz val="9"/>
            <rFont val="Tahoma"/>
            <family val="2"/>
          </rPr>
          <t>spelled correctly</t>
        </r>
      </text>
    </comment>
    <comment ref="D17" authorId="0">
      <text>
        <r>
          <rPr>
            <b/>
            <sz val="9"/>
            <rFont val="Tahoma"/>
            <family val="2"/>
          </rPr>
          <t>spelled correctly</t>
        </r>
      </text>
    </comment>
  </commentList>
</comments>
</file>

<file path=xl/comments2.xml><?xml version="1.0" encoding="utf-8"?>
<comments xmlns="http://schemas.openxmlformats.org/spreadsheetml/2006/main">
  <authors>
    <author>Siri Maley</author>
  </authors>
  <commentList>
    <comment ref="G4" authorId="0">
      <text>
        <r>
          <rPr>
            <b/>
            <sz val="9"/>
            <rFont val="Tahoma"/>
            <family val="2"/>
          </rPr>
          <t>Doesn't include Einstein yet</t>
        </r>
      </text>
    </comment>
    <comment ref="N120" authorId="0">
      <text>
        <r>
          <rPr>
            <b/>
            <sz val="9"/>
            <rFont val="Tahoma"/>
            <family val="2"/>
          </rPr>
          <t>really</t>
        </r>
      </text>
    </comment>
    <comment ref="U21" authorId="0">
      <text>
        <r>
          <rPr>
            <b/>
            <sz val="9"/>
            <rFont val="Tahoma"/>
            <family val="2"/>
          </rPr>
          <t>yes, 11 played</t>
        </r>
      </text>
    </comment>
    <comment ref="U169" authorId="0">
      <text>
        <r>
          <rPr>
            <b/>
            <sz val="9"/>
            <rFont val="Tahoma"/>
            <family val="2"/>
          </rPr>
          <t>yes, 11 played</t>
        </r>
      </text>
    </comment>
    <comment ref="U31" authorId="0">
      <text>
        <r>
          <rPr>
            <b/>
            <sz val="9"/>
            <rFont val="Tahoma"/>
            <family val="2"/>
          </rPr>
          <t>yes, 11 played</t>
        </r>
      </text>
    </comment>
    <comment ref="U73" authorId="0">
      <text>
        <r>
          <rPr>
            <b/>
            <sz val="9"/>
            <rFont val="Tahoma"/>
            <family val="2"/>
          </rPr>
          <t>yes, 11 played</t>
        </r>
      </text>
    </comment>
    <comment ref="A170" authorId="0">
      <text>
        <r>
          <rPr>
            <b/>
            <sz val="9"/>
            <rFont val="Tahoma"/>
            <family val="2"/>
          </rPr>
          <t>check D only</t>
        </r>
      </text>
    </comment>
    <comment ref="B74" authorId="0">
      <text>
        <r>
          <rPr>
            <b/>
            <sz val="9"/>
            <rFont val="Tahoma"/>
            <family val="2"/>
          </rPr>
          <t>spelled correctly</t>
        </r>
      </text>
    </comment>
  </commentList>
</comments>
</file>

<file path=xl/comments4.xml><?xml version="1.0" encoding="utf-8"?>
<comments xmlns="http://schemas.openxmlformats.org/spreadsheetml/2006/main">
  <authors>
    <author>Siri Maley</author>
  </authors>
  <commentList>
    <comment ref="L9" authorId="0">
      <text>
        <r>
          <rPr>
            <b/>
            <sz val="9"/>
            <rFont val="Tahoma"/>
            <family val="2"/>
          </rPr>
          <t>check D only</t>
        </r>
      </text>
    </comment>
    <comment ref="R46" authorId="0">
      <text>
        <r>
          <rPr>
            <b/>
            <sz val="9"/>
            <rFont val="Tahoma"/>
            <family val="2"/>
          </rPr>
          <t>really, checked by hand</t>
        </r>
      </text>
    </comment>
  </commentList>
</comments>
</file>

<file path=xl/comments5.xml><?xml version="1.0" encoding="utf-8"?>
<comments xmlns="http://schemas.openxmlformats.org/spreadsheetml/2006/main">
  <authors>
    <author>Siri Maley</author>
  </authors>
  <commentList>
    <comment ref="L9" authorId="0">
      <text>
        <r>
          <rPr>
            <b/>
            <sz val="9"/>
            <rFont val="Tahoma"/>
            <family val="2"/>
          </rPr>
          <t>check D only</t>
        </r>
      </text>
    </comment>
    <comment ref="AB41" authorId="0">
      <text>
        <r>
          <rPr>
            <b/>
            <sz val="9"/>
            <rFont val="Tahoma"/>
            <family val="2"/>
          </rPr>
          <t>spelled correctly</t>
        </r>
      </text>
    </comment>
    <comment ref="AD41" authorId="0">
      <text>
        <r>
          <rPr>
            <b/>
            <sz val="9"/>
            <rFont val="Tahoma"/>
            <family val="2"/>
          </rPr>
          <t>spelled correctly</t>
        </r>
      </text>
    </comment>
  </commentList>
</comments>
</file>

<file path=xl/comments6.xml><?xml version="1.0" encoding="utf-8"?>
<comments xmlns="http://schemas.openxmlformats.org/spreadsheetml/2006/main">
  <authors>
    <author>Siri Maley</author>
  </authors>
  <commentList>
    <comment ref="A4" authorId="0">
      <text>
        <r>
          <rPr>
            <b/>
            <sz val="9"/>
            <rFont val="Tahoma"/>
            <family val="2"/>
          </rPr>
          <t>check values in hidden row</t>
        </r>
      </text>
    </comment>
    <comment ref="A23" authorId="0">
      <text>
        <r>
          <rPr>
            <b/>
            <sz val="9"/>
            <rFont val="Tahoma"/>
            <family val="2"/>
          </rPr>
          <t>really, checked by hand</t>
        </r>
      </text>
    </comment>
  </commentList>
</comments>
</file>

<file path=xl/comments7.xml><?xml version="1.0" encoding="utf-8"?>
<comments xmlns="http://schemas.openxmlformats.org/spreadsheetml/2006/main">
  <authors>
    <author>Siri Maley</author>
  </authors>
  <commentList>
    <comment ref="I83" authorId="0">
      <text>
        <r>
          <rPr>
            <b/>
            <sz val="9"/>
            <rFont val="Tahoma"/>
            <family val="2"/>
          </rPr>
          <t>really</t>
        </r>
      </text>
    </comment>
  </commentList>
</comments>
</file>

<file path=xl/sharedStrings.xml><?xml version="1.0" encoding="utf-8"?>
<sst xmlns="http://schemas.openxmlformats.org/spreadsheetml/2006/main" count="2406" uniqueCount="1037">
  <si>
    <t>Team #</t>
  </si>
  <si>
    <t>Location</t>
  </si>
  <si>
    <t>Played</t>
  </si>
  <si>
    <t># Teams @ R</t>
  </si>
  <si>
    <t>W</t>
  </si>
  <si>
    <t>L</t>
  </si>
  <si>
    <t>T</t>
  </si>
  <si>
    <t>%</t>
  </si>
  <si>
    <t>C</t>
  </si>
  <si>
    <t>S</t>
  </si>
  <si>
    <t>H</t>
  </si>
  <si>
    <t>Notes</t>
  </si>
  <si>
    <t>R</t>
  </si>
  <si>
    <t>Average Standings</t>
  </si>
  <si>
    <t>Last Standings</t>
  </si>
  <si>
    <t>Early Standings</t>
  </si>
  <si>
    <t>#</t>
  </si>
  <si>
    <t>%
hi</t>
  </si>
  <si>
    <t>O</t>
  </si>
  <si>
    <t>D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</si>
  <si>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</si>
  <si>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</si>
  <si>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</si>
  <si>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</si>
  <si>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</si>
  <si>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</si>
  <si>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</si>
  <si>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</si>
  <si>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</si>
  <si>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10</t>
  </si>
  <si>
    <t>97</t>
  </si>
  <si>
    <t>96</t>
  </si>
  <si>
    <t>N</t>
  </si>
  <si>
    <t>R Awds</t>
  </si>
  <si>
    <t>Avg</t>
  </si>
  <si>
    <t>Early/Chmp Record(s)</t>
  </si>
  <si>
    <t>Avg Rec</t>
  </si>
  <si>
    <t>Avg %
hi</t>
  </si>
  <si>
    <t>M</t>
  </si>
  <si>
    <t>A</t>
  </si>
  <si>
    <t>Other</t>
  </si>
  <si>
    <t>Auton</t>
  </si>
  <si>
    <t>FRC 1640, v. Siri, IRI 2010</t>
  </si>
  <si>
    <t>Match #</t>
  </si>
  <si>
    <t>Teleop</t>
  </si>
  <si>
    <t>Def Steal=s</t>
  </si>
  <si>
    <t>Def Push=p</t>
  </si>
  <si>
    <t>Scr</t>
  </si>
  <si>
    <t>DH</t>
  </si>
  <si>
    <t>DM</t>
  </si>
  <si>
    <t>Name (Loc)</t>
  </si>
  <si>
    <t>Bomb Sqd (AR)</t>
  </si>
  <si>
    <t>Killer Bees (MI)</t>
  </si>
  <si>
    <t>92</t>
  </si>
  <si>
    <t>98</t>
  </si>
  <si>
    <t>HOT (MI)</t>
  </si>
  <si>
    <t>Wings of Fire (MI)</t>
  </si>
  <si>
    <t>Delphi Elite (OH)</t>
  </si>
  <si>
    <r>
      <t>T</t>
    </r>
    <r>
      <rPr>
        <vertAlign val="superscript"/>
        <sz val="8"/>
        <color indexed="8"/>
        <rFont val="Times New Roman"/>
        <family val="1"/>
      </rPr>
      <t>3</t>
    </r>
    <r>
      <rPr>
        <sz val="8"/>
        <color indexed="8"/>
        <rFont val="Times New Roman"/>
        <family val="1"/>
      </rPr>
      <t xml:space="preserve"> (MI)</t>
    </r>
  </si>
  <si>
    <t>More Martians (MI)</t>
  </si>
  <si>
    <t>Techno
Kats (IN)</t>
  </si>
  <si>
    <t>Hammond (IN)</t>
  </si>
  <si>
    <t>NEW Apple (WI)</t>
  </si>
  <si>
    <t>Boil</t>
  </si>
  <si>
    <t>Robonauts (TX)</t>
  </si>
  <si>
    <t>WildStang (IL)</t>
  </si>
  <si>
    <t>Black Knights (IN)</t>
  </si>
  <si>
    <t>95</t>
  </si>
  <si>
    <t>Robowranglers (TX)</t>
  </si>
  <si>
    <t>Cheese Curd (WI)</t>
  </si>
  <si>
    <t>99</t>
  </si>
  <si>
    <t>ThunderChickens (MI)</t>
  </si>
  <si>
    <t>Pink (FL)</t>
  </si>
  <si>
    <t>Cyber Blue (IN)</t>
  </si>
  <si>
    <t>Beach Cities (CA)</t>
  </si>
  <si>
    <t>Beach Bots (CA)</t>
  </si>
  <si>
    <t>Metal-in-Motion (SC)</t>
  </si>
  <si>
    <t>Hawaiian Kids (HI)</t>
  </si>
  <si>
    <t>NC</t>
  </si>
  <si>
    <t>Eagle (CA)</t>
  </si>
  <si>
    <t>Las Guerrillas (MI)</t>
  </si>
  <si>
    <t>Boiler Invasion (IN)</t>
  </si>
  <si>
    <t>Martains (MI)</t>
  </si>
  <si>
    <t>Frog Force (MI)</t>
  </si>
  <si>
    <t>Charger (WI)</t>
  </si>
  <si>
    <t>NStar</t>
  </si>
  <si>
    <t>Mech Warriors (MI)</t>
  </si>
  <si>
    <t>StuyPulse (NY)</t>
  </si>
  <si>
    <t>Digital Goats (IN)</t>
  </si>
  <si>
    <t xml:space="preserve">Rat Pack (MI) </t>
  </si>
  <si>
    <t>Oscar (GA)</t>
  </si>
  <si>
    <t>TechHOUNDS (IN)</t>
  </si>
  <si>
    <t>Foley Freeze (MI)</t>
  </si>
  <si>
    <t>LA</t>
  </si>
  <si>
    <t>Kil-A-Bytes (IN)</t>
  </si>
  <si>
    <t>Buck</t>
  </si>
  <si>
    <t>PVC Pirates (NH)</t>
  </si>
  <si>
    <t>Blue Cheese (VA)</t>
  </si>
  <si>
    <t>Channel Cats (MO)</t>
  </si>
  <si>
    <t>Panther (KS)</t>
  </si>
  <si>
    <t>Simbotics (ON)</t>
  </si>
  <si>
    <t>SBOTZ (IN)</t>
  </si>
  <si>
    <t>Texas Torque (TX)</t>
  </si>
  <si>
    <t>LStar</t>
  </si>
  <si>
    <t>THRUST (IN)</t>
  </si>
  <si>
    <t>CT</t>
  </si>
  <si>
    <t>Holy Cows (CA)</t>
  </si>
  <si>
    <t>Bionic Tigers (FL)</t>
  </si>
  <si>
    <t>Ultimate Protection (WI)</t>
  </si>
  <si>
    <t>More (WI)</t>
  </si>
  <si>
    <t>Fighting Pi (MI)</t>
  </si>
  <si>
    <t>Driven (MO)</t>
  </si>
  <si>
    <t>Panther-Tech (IN)</t>
  </si>
  <si>
    <t>Red Alert (IN)</t>
  </si>
  <si>
    <t>HBR (IN)</t>
  </si>
  <si>
    <t>Exploding Bacon (FL)</t>
  </si>
  <si>
    <t>OP (ON)</t>
  </si>
  <si>
    <t>CORE (WI)</t>
  </si>
  <si>
    <t>Icarus (IL)</t>
  </si>
  <si>
    <t>RobDogs (IN)</t>
  </si>
  <si>
    <t>Fondy Fire (WI)</t>
  </si>
  <si>
    <t>EngiNERDS (MI)</t>
  </si>
  <si>
    <t>Roboteers (IL)</t>
  </si>
  <si>
    <t>Wisc</t>
  </si>
  <si>
    <t>Code Red (MI)</t>
  </si>
  <si>
    <t>09</t>
  </si>
  <si>
    <t>Jackson (TN)</t>
  </si>
  <si>
    <t>Wave (WI)</t>
  </si>
  <si>
    <t>Pwnage (IL)</t>
  </si>
  <si>
    <t>Purple Precision (IN)</t>
  </si>
  <si>
    <t>Sab-BOT-age (PA)</t>
  </si>
  <si>
    <t>Phil</t>
  </si>
  <si>
    <t>Toro</t>
  </si>
  <si>
    <t>NStar CUR</t>
  </si>
  <si>
    <t>LStar ARC</t>
  </si>
  <si>
    <t>MidW CUR</t>
  </si>
  <si>
    <t>MidW NEW</t>
  </si>
  <si>
    <t>Dal</t>
  </si>
  <si>
    <t>Louis</t>
  </si>
  <si>
    <t>Boil ARC</t>
  </si>
  <si>
    <t>NC CUR</t>
  </si>
  <si>
    <t>Troy GAL</t>
  </si>
  <si>
    <t>NStar ARC</t>
  </si>
  <si>
    <t>Buck NEW</t>
  </si>
  <si>
    <t>WMi GAL</t>
  </si>
  <si>
    <t>DC NEW</t>
  </si>
  <si>
    <t>LA ARC</t>
  </si>
  <si>
    <t>Boil GAL</t>
  </si>
  <si>
    <t xml:space="preserve">Palm NEW </t>
  </si>
  <si>
    <t>HI ARC</t>
  </si>
  <si>
    <t>CO NEW</t>
  </si>
  <si>
    <t>CT GAL</t>
  </si>
  <si>
    <t>Boil NEW</t>
  </si>
  <si>
    <t>NC GAL</t>
  </si>
  <si>
    <t>Toro CUR</t>
  </si>
  <si>
    <t>NC ARC</t>
  </si>
  <si>
    <t>Utah CUR</t>
  </si>
  <si>
    <t>MidW GAL</t>
  </si>
  <si>
    <t>NC NEW</t>
  </si>
  <si>
    <t>Toro GAL</t>
  </si>
  <si>
    <t>Louis CUR</t>
  </si>
  <si>
    <t>Buck GAL</t>
  </si>
  <si>
    <t>true</t>
  </si>
  <si>
    <t>LA NEW</t>
  </si>
  <si>
    <t>Average</t>
  </si>
  <si>
    <t>1640 Value</t>
  </si>
  <si>
    <t>1640 % Rank</t>
  </si>
  <si>
    <t>Top 1/4</t>
  </si>
  <si>
    <t>Top 1/2</t>
  </si>
  <si>
    <t>Top 3/4</t>
  </si>
  <si>
    <t>%RR</t>
  </si>
  <si>
    <t>%RC</t>
  </si>
  <si>
    <t>%C</t>
  </si>
  <si>
    <t>N/A</t>
  </si>
  <si>
    <t>ThunderBots (CA)</t>
  </si>
  <si>
    <t>Thunderhawks (OH)</t>
  </si>
  <si>
    <t>ROBOTICS (MI)</t>
  </si>
  <si>
    <t>Hilltoppers (WI)</t>
  </si>
  <si>
    <r>
      <t>RWin</t>
    </r>
    <r>
      <rPr>
        <vertAlign val="superscript"/>
        <sz val="8"/>
        <color indexed="8"/>
        <rFont val="Times New Roman"/>
        <family val="1"/>
      </rPr>
      <t>16</t>
    </r>
  </si>
  <si>
    <r>
      <t>RSmi2</t>
    </r>
    <r>
      <rPr>
        <vertAlign val="superscript"/>
        <sz val="8"/>
        <color indexed="8"/>
        <rFont val="Times New Roman"/>
        <family val="1"/>
      </rPr>
      <t>13C6</t>
    </r>
  </si>
  <si>
    <r>
      <t>RQtr2</t>
    </r>
    <r>
      <rPr>
        <vertAlign val="superscript"/>
        <sz val="8"/>
        <color indexed="8"/>
        <rFont val="Times New Roman"/>
        <family val="1"/>
      </rPr>
      <t>2,2</t>
    </r>
  </si>
  <si>
    <r>
      <t>RSmi</t>
    </r>
    <r>
      <rPr>
        <vertAlign val="superscript"/>
        <sz val="8"/>
        <color indexed="8"/>
        <rFont val="Times New Roman"/>
        <family val="1"/>
      </rPr>
      <t>10</t>
    </r>
    <r>
      <rPr>
        <sz val="8"/>
        <color indexed="8"/>
        <rFont val="Times New Roman"/>
        <family val="1"/>
      </rPr>
      <t>, RWin</t>
    </r>
    <r>
      <rPr>
        <vertAlign val="superscript"/>
        <sz val="8"/>
        <color indexed="8"/>
        <rFont val="Times New Roman"/>
        <family val="1"/>
      </rPr>
      <t>1</t>
    </r>
  </si>
  <si>
    <r>
      <t>RQtr</t>
    </r>
    <r>
      <rPr>
        <vertAlign val="superscript"/>
        <sz val="8"/>
        <color indexed="8"/>
        <rFont val="Times New Roman"/>
        <family val="1"/>
      </rPr>
      <t>4</t>
    </r>
  </si>
  <si>
    <r>
      <t>RQtr</t>
    </r>
    <r>
      <rPr>
        <vertAlign val="superscript"/>
        <sz val="8"/>
        <color indexed="8"/>
        <rFont val="Times New Roman"/>
        <family val="1"/>
      </rPr>
      <t>C8</t>
    </r>
  </si>
  <si>
    <r>
      <t>RQtr</t>
    </r>
    <r>
      <rPr>
        <vertAlign val="superscript"/>
        <sz val="8"/>
        <color indexed="8"/>
        <rFont val="Times New Roman"/>
        <family val="1"/>
      </rPr>
      <t>C6</t>
    </r>
  </si>
  <si>
    <r>
      <t>RSmi2</t>
    </r>
    <r>
      <rPr>
        <vertAlign val="superscript"/>
        <sz val="8"/>
        <color indexed="8"/>
        <rFont val="Times New Roman"/>
        <family val="1"/>
      </rPr>
      <t>7,11</t>
    </r>
  </si>
  <si>
    <r>
      <t>RFin</t>
    </r>
    <r>
      <rPr>
        <vertAlign val="superscript"/>
        <sz val="8"/>
        <color indexed="8"/>
        <rFont val="Times New Roman"/>
        <family val="1"/>
      </rPr>
      <t>14</t>
    </r>
  </si>
  <si>
    <r>
      <t>RQtr</t>
    </r>
    <r>
      <rPr>
        <vertAlign val="superscript"/>
        <sz val="8"/>
        <color indexed="8"/>
        <rFont val="Times New Roman"/>
        <family val="1"/>
      </rPr>
      <t>5</t>
    </r>
    <r>
      <rPr>
        <sz val="8"/>
        <color indexed="8"/>
        <rFont val="Times New Roman"/>
        <family val="1"/>
      </rPr>
      <t>, RSmi</t>
    </r>
    <r>
      <rPr>
        <vertAlign val="superscript"/>
        <sz val="8"/>
        <color indexed="8"/>
        <rFont val="Times New Roman"/>
        <family val="1"/>
      </rPr>
      <t>1</t>
    </r>
  </si>
  <si>
    <r>
      <t>RQtr2</t>
    </r>
    <r>
      <rPr>
        <vertAlign val="superscript"/>
        <sz val="8"/>
        <color indexed="8"/>
        <rFont val="Times New Roman"/>
        <family val="1"/>
      </rPr>
      <t>8,8</t>
    </r>
  </si>
  <si>
    <r>
      <t>RQtr</t>
    </r>
    <r>
      <rPr>
        <vertAlign val="superscript"/>
        <sz val="8"/>
        <color indexed="8"/>
        <rFont val="Times New Roman"/>
        <family val="1"/>
      </rPr>
      <t>C6</t>
    </r>
    <r>
      <rPr>
        <sz val="8"/>
        <color indexed="8"/>
        <rFont val="Times New Roman"/>
        <family val="1"/>
      </rPr>
      <t>, RFin</t>
    </r>
    <r>
      <rPr>
        <vertAlign val="superscript"/>
        <sz val="8"/>
        <color indexed="8"/>
        <rFont val="Times New Roman"/>
        <family val="1"/>
      </rPr>
      <t>C2</t>
    </r>
  </si>
  <si>
    <r>
      <t>RQtr2</t>
    </r>
    <r>
      <rPr>
        <vertAlign val="superscript"/>
        <sz val="8"/>
        <color indexed="8"/>
        <rFont val="Times New Roman"/>
        <family val="1"/>
      </rPr>
      <t>C5,9</t>
    </r>
  </si>
  <si>
    <r>
      <t>RQtr</t>
    </r>
    <r>
      <rPr>
        <vertAlign val="superscript"/>
        <sz val="8"/>
        <color indexed="8"/>
        <rFont val="Times New Roman"/>
        <family val="1"/>
      </rPr>
      <t>6</t>
    </r>
  </si>
  <si>
    <r>
      <t>RQtr</t>
    </r>
    <r>
      <rPr>
        <vertAlign val="superscript"/>
        <sz val="8"/>
        <color indexed="8"/>
        <rFont val="Times New Roman"/>
        <family val="1"/>
      </rPr>
      <t>10</t>
    </r>
  </si>
  <si>
    <r>
      <t>RQtr</t>
    </r>
    <r>
      <rPr>
        <vertAlign val="superscript"/>
        <sz val="8"/>
        <color indexed="8"/>
        <rFont val="Times New Roman"/>
        <family val="1"/>
      </rPr>
      <t>11</t>
    </r>
  </si>
  <si>
    <r>
      <t>RQtr</t>
    </r>
    <r>
      <rPr>
        <vertAlign val="superscript"/>
        <sz val="8"/>
        <color indexed="8"/>
        <rFont val="Times New Roman"/>
        <family val="1"/>
      </rPr>
      <t>C7</t>
    </r>
    <r>
      <rPr>
        <sz val="8"/>
        <color indexed="8"/>
        <rFont val="Times New Roman"/>
        <family val="1"/>
      </rPr>
      <t>, RWin</t>
    </r>
    <r>
      <rPr>
        <vertAlign val="superscript"/>
        <sz val="8"/>
        <color indexed="8"/>
        <rFont val="Times New Roman"/>
        <family val="1"/>
      </rPr>
      <t>15</t>
    </r>
  </si>
  <si>
    <r>
      <t>RSmi</t>
    </r>
    <r>
      <rPr>
        <vertAlign val="superscript"/>
        <sz val="8"/>
        <color indexed="8"/>
        <rFont val="Times New Roman"/>
        <family val="1"/>
      </rPr>
      <t>16</t>
    </r>
  </si>
  <si>
    <r>
      <t>RFin</t>
    </r>
    <r>
      <rPr>
        <vertAlign val="superscript"/>
        <sz val="8"/>
        <color indexed="8"/>
        <rFont val="Times New Roman"/>
        <family val="1"/>
      </rPr>
      <t>5</t>
    </r>
  </si>
  <si>
    <r>
      <t>RWin</t>
    </r>
    <r>
      <rPr>
        <vertAlign val="superscript"/>
        <sz val="8"/>
        <color indexed="8"/>
        <rFont val="Times New Roman"/>
        <family val="1"/>
      </rPr>
      <t>15</t>
    </r>
  </si>
  <si>
    <r>
      <t>RSmi2</t>
    </r>
    <r>
      <rPr>
        <vertAlign val="superscript"/>
        <sz val="8"/>
        <color indexed="8"/>
        <rFont val="Times New Roman"/>
        <family val="1"/>
      </rPr>
      <t>C4,3</t>
    </r>
  </si>
  <si>
    <r>
      <t>RFin</t>
    </r>
    <r>
      <rPr>
        <vertAlign val="superscript"/>
        <sz val="8"/>
        <color indexed="8"/>
        <rFont val="Times New Roman"/>
        <family val="1"/>
      </rPr>
      <t>C1</t>
    </r>
  </si>
  <si>
    <r>
      <t>RQtr</t>
    </r>
    <r>
      <rPr>
        <vertAlign val="superscript"/>
        <sz val="8"/>
        <color indexed="8"/>
        <rFont val="Times New Roman"/>
        <family val="1"/>
      </rPr>
      <t>9</t>
    </r>
    <r>
      <rPr>
        <sz val="8"/>
        <color indexed="8"/>
        <rFont val="Times New Roman"/>
        <family val="1"/>
      </rPr>
      <t>, RSmi</t>
    </r>
    <r>
      <rPr>
        <vertAlign val="superscript"/>
        <sz val="8"/>
        <color indexed="8"/>
        <rFont val="Times New Roman"/>
        <family val="1"/>
      </rPr>
      <t>4</t>
    </r>
  </si>
  <si>
    <r>
      <t>RFin</t>
    </r>
    <r>
      <rPr>
        <vertAlign val="superscript"/>
        <sz val="8"/>
        <color indexed="8"/>
        <rFont val="Times New Roman"/>
        <family val="1"/>
      </rPr>
      <t>C3</t>
    </r>
    <r>
      <rPr>
        <sz val="8"/>
        <color indexed="8"/>
        <rFont val="Times New Roman"/>
        <family val="1"/>
      </rPr>
      <t>, RSmi</t>
    </r>
    <r>
      <rPr>
        <vertAlign val="superscript"/>
        <sz val="8"/>
        <color indexed="8"/>
        <rFont val="Times New Roman"/>
        <family val="1"/>
      </rPr>
      <t>4</t>
    </r>
  </si>
  <si>
    <r>
      <t>RSmi</t>
    </r>
    <r>
      <rPr>
        <vertAlign val="superscript"/>
        <sz val="8"/>
        <color indexed="55"/>
        <rFont val="Times New Roman"/>
        <family val="1"/>
      </rPr>
      <t>12</t>
    </r>
  </si>
  <si>
    <t>(WFFA, RAD)</t>
  </si>
  <si>
    <r>
      <t>RSmi</t>
    </r>
    <r>
      <rPr>
        <vertAlign val="superscript"/>
        <sz val="8"/>
        <color indexed="8"/>
        <rFont val="Times New Roman"/>
        <family val="1"/>
      </rPr>
      <t>4</t>
    </r>
    <r>
      <rPr>
        <sz val="8"/>
        <color indexed="8"/>
        <rFont val="Times New Roman"/>
        <family val="1"/>
      </rPr>
      <t>, RQtr</t>
    </r>
    <r>
      <rPr>
        <vertAlign val="superscript"/>
        <sz val="8"/>
        <color indexed="8"/>
        <rFont val="Times New Roman"/>
        <family val="1"/>
      </rPr>
      <t>C6</t>
    </r>
  </si>
  <si>
    <r>
      <t>RQtr</t>
    </r>
    <r>
      <rPr>
        <vertAlign val="superscript"/>
        <sz val="8"/>
        <color indexed="8"/>
        <rFont val="Times New Roman"/>
        <family val="1"/>
      </rPr>
      <t>C5</t>
    </r>
    <r>
      <rPr>
        <sz val="8"/>
        <color indexed="8"/>
        <rFont val="Times New Roman"/>
        <family val="1"/>
      </rPr>
      <t>, RWin</t>
    </r>
    <r>
      <rPr>
        <vertAlign val="superscript"/>
        <sz val="8"/>
        <color indexed="8"/>
        <rFont val="Times New Roman"/>
        <family val="1"/>
      </rPr>
      <t>C2</t>
    </r>
  </si>
  <si>
    <r>
      <t>RWin</t>
    </r>
    <r>
      <rPr>
        <vertAlign val="superscript"/>
        <sz val="8"/>
        <color indexed="8"/>
        <rFont val="Times New Roman"/>
        <family val="1"/>
      </rPr>
      <t>14</t>
    </r>
    <r>
      <rPr>
        <sz val="8"/>
        <color indexed="8"/>
        <rFont val="Times New Roman"/>
        <family val="1"/>
      </rPr>
      <t>, RFin</t>
    </r>
    <r>
      <rPr>
        <vertAlign val="superscript"/>
        <sz val="8"/>
        <color indexed="8"/>
        <rFont val="Times New Roman"/>
        <family val="1"/>
      </rPr>
      <t>C2</t>
    </r>
  </si>
  <si>
    <r>
      <t>RSmi</t>
    </r>
    <r>
      <rPr>
        <vertAlign val="superscript"/>
        <sz val="8"/>
        <color indexed="8"/>
        <rFont val="Times New Roman"/>
        <family val="1"/>
      </rPr>
      <t>14</t>
    </r>
    <r>
      <rPr>
        <sz val="8"/>
        <color indexed="8"/>
        <rFont val="Times New Roman"/>
        <family val="1"/>
      </rPr>
      <t>, RQtr</t>
    </r>
    <r>
      <rPr>
        <vertAlign val="superscript"/>
        <sz val="8"/>
        <color indexed="8"/>
        <rFont val="Times New Roman"/>
        <family val="1"/>
      </rPr>
      <t>8</t>
    </r>
  </si>
  <si>
    <r>
      <t>RSmi</t>
    </r>
    <r>
      <rPr>
        <vertAlign val="superscript"/>
        <sz val="8"/>
        <color indexed="8"/>
        <rFont val="Times New Roman"/>
        <family val="1"/>
      </rPr>
      <t>4</t>
    </r>
    <r>
      <rPr>
        <sz val="8"/>
        <color indexed="8"/>
        <rFont val="Times New Roman"/>
        <family val="1"/>
      </rPr>
      <t>, RFin</t>
    </r>
    <r>
      <rPr>
        <vertAlign val="superscript"/>
        <sz val="8"/>
        <color indexed="8"/>
        <rFont val="Times New Roman"/>
        <family val="1"/>
      </rPr>
      <t>2</t>
    </r>
  </si>
  <si>
    <r>
      <t>RWin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>, RQtr</t>
    </r>
    <r>
      <rPr>
        <vertAlign val="superscript"/>
        <sz val="8"/>
        <color indexed="8"/>
        <rFont val="Times New Roman"/>
        <family val="1"/>
      </rPr>
      <t>C4</t>
    </r>
  </si>
  <si>
    <r>
      <t>RQtr</t>
    </r>
    <r>
      <rPr>
        <vertAlign val="superscript"/>
        <sz val="8"/>
        <color indexed="8"/>
        <rFont val="Times New Roman"/>
        <family val="1"/>
      </rPr>
      <t>7</t>
    </r>
    <r>
      <rPr>
        <sz val="8"/>
        <color indexed="8"/>
        <rFont val="Times New Roman"/>
        <family val="1"/>
      </rPr>
      <t>, RWin</t>
    </r>
    <r>
      <rPr>
        <vertAlign val="superscript"/>
        <sz val="8"/>
        <color indexed="8"/>
        <rFont val="Times New Roman"/>
        <family val="1"/>
      </rPr>
      <t>2</t>
    </r>
  </si>
  <si>
    <r>
      <t>RSmi</t>
    </r>
    <r>
      <rPr>
        <vertAlign val="superscript"/>
        <sz val="8"/>
        <color indexed="8"/>
        <rFont val="Times New Roman"/>
        <family val="1"/>
      </rPr>
      <t>C1</t>
    </r>
    <r>
      <rPr>
        <sz val="8"/>
        <color indexed="8"/>
        <rFont val="Times New Roman"/>
        <family val="1"/>
      </rPr>
      <t>, RFin</t>
    </r>
    <r>
      <rPr>
        <vertAlign val="superscript"/>
        <sz val="8"/>
        <color indexed="8"/>
        <rFont val="Times New Roman"/>
        <family val="1"/>
      </rPr>
      <t>C3</t>
    </r>
  </si>
  <si>
    <t>%W</t>
  </si>
  <si>
    <t>%R</t>
  </si>
  <si>
    <t>CMP Divison Stats</t>
  </si>
  <si>
    <t>Innovators (OH)</t>
  </si>
  <si>
    <t>Winnovation (IN)</t>
  </si>
  <si>
    <t>CyberCards (IN)</t>
  </si>
  <si>
    <t>Mechancial Mayhem (NH)</t>
  </si>
  <si>
    <t>Guessworks (IN)</t>
  </si>
  <si>
    <t>PhyXTGears (IN)</t>
  </si>
  <si>
    <t>Robotiators (MD)</t>
  </si>
  <si>
    <t>RoboDevils (IN)</t>
  </si>
  <si>
    <t>% Diff from Avg</t>
  </si>
  <si>
    <t>Top 1/4 Value</t>
  </si>
  <si>
    <t>Top 1/2 Value</t>
  </si>
  <si>
    <t>Top 3/4 Value</t>
  </si>
  <si>
    <t>Regional</t>
  </si>
  <si>
    <t>Preformance</t>
  </si>
  <si>
    <t>Engineering</t>
  </si>
  <si>
    <t>Interest</t>
  </si>
  <si>
    <t>Championship</t>
  </si>
  <si>
    <t>Entre</t>
  </si>
  <si>
    <t>GM</t>
  </si>
  <si>
    <t>Chair2</t>
  </si>
  <si>
    <t>Coop</t>
  </si>
  <si>
    <t>Qual</t>
  </si>
  <si>
    <t>Xrx2</t>
  </si>
  <si>
    <t>UL</t>
  </si>
  <si>
    <t>Qual, GM</t>
  </si>
  <si>
    <t>Coop2</t>
  </si>
  <si>
    <t>EE</t>
  </si>
  <si>
    <t>GM, EE</t>
  </si>
  <si>
    <t>GP</t>
  </si>
  <si>
    <t>Xrx</t>
  </si>
  <si>
    <t>AD</t>
  </si>
  <si>
    <t>GP, Coop</t>
  </si>
  <si>
    <t>WFA</t>
  </si>
  <si>
    <t>Chair</t>
  </si>
  <si>
    <t>IIC</t>
  </si>
  <si>
    <t>EI2</t>
  </si>
  <si>
    <t>Qual, Xrx</t>
  </si>
  <si>
    <t>EI</t>
  </si>
  <si>
    <t>TS</t>
  </si>
  <si>
    <t>TS2</t>
  </si>
  <si>
    <t>Image</t>
  </si>
  <si>
    <t>Img</t>
  </si>
  <si>
    <t>Entre, Chair</t>
  </si>
  <si>
    <t>AD, WFA</t>
  </si>
  <si>
    <t>EE, GM</t>
  </si>
  <si>
    <t>Chair, Entre, WFA</t>
  </si>
  <si>
    <t>EI, Web2</t>
  </si>
  <si>
    <t>GM, EE2</t>
  </si>
  <si>
    <t>Chair2, EI</t>
  </si>
  <si>
    <t>Chair, Entre</t>
  </si>
  <si>
    <t>Web</t>
  </si>
  <si>
    <t>Image, GP</t>
  </si>
  <si>
    <t>Judge</t>
  </si>
  <si>
    <t>IIC, Xrx</t>
  </si>
  <si>
    <t>IIC2</t>
  </si>
  <si>
    <t>Img2</t>
  </si>
  <si>
    <t>EI, WFA</t>
  </si>
  <si>
    <t>EE, GM, Xrx</t>
  </si>
  <si>
    <t>Chair, Web, AD</t>
  </si>
  <si>
    <t>IIC, EE</t>
  </si>
  <si>
    <t>EE2</t>
  </si>
  <si>
    <t>UL, Coop</t>
  </si>
  <si>
    <t>Chair, Entre2, Web</t>
  </si>
  <si>
    <t>EI, Entre, AD</t>
  </si>
  <si>
    <t>GM, Qual</t>
  </si>
  <si>
    <t>Entre2</t>
  </si>
  <si>
    <t>GP, TS</t>
  </si>
  <si>
    <t>RAS</t>
  </si>
  <si>
    <t>Fin</t>
  </si>
  <si>
    <t>Fin, Win</t>
  </si>
  <si>
    <t>Fin, Smi</t>
  </si>
  <si>
    <t>Qtr, Win</t>
  </si>
  <si>
    <t>Win</t>
  </si>
  <si>
    <t>Win2, Fin</t>
  </si>
  <si>
    <t>Win, Smi</t>
  </si>
  <si>
    <t>Smi, Win</t>
  </si>
  <si>
    <t>Smi2</t>
  </si>
  <si>
    <t>Qtr2</t>
  </si>
  <si>
    <t>Smi</t>
  </si>
  <si>
    <t>Qtr</t>
  </si>
  <si>
    <t>Win2</t>
  </si>
  <si>
    <t>Win, Fin</t>
  </si>
  <si>
    <t>Win3, Fin</t>
  </si>
  <si>
    <t>Qtr, Fin</t>
  </si>
  <si>
    <t>Win3</t>
  </si>
  <si>
    <t>Qtr, Smi</t>
  </si>
  <si>
    <t>Smi, Qtr</t>
  </si>
  <si>
    <t>Smi, Fin</t>
  </si>
  <si>
    <t>Win, Fin, Qtr</t>
  </si>
  <si>
    <t>Win, Qtr</t>
  </si>
  <si>
    <t>Win, Fin, Smi</t>
  </si>
  <si>
    <t>Smi, Win, Qtr</t>
  </si>
  <si>
    <t>Qtr2, Smi</t>
  </si>
  <si>
    <t>Fin2</t>
  </si>
  <si>
    <t>Prf-Div</t>
  </si>
  <si>
    <t>Prf-CMP</t>
  </si>
  <si>
    <t>Engr</t>
  </si>
  <si>
    <t>Misc</t>
  </si>
  <si>
    <t>WFA (Fultz), AD</t>
  </si>
  <si>
    <t>GP, RAS2</t>
  </si>
  <si>
    <t>AD, WFA (Greg Smith)</t>
  </si>
  <si>
    <t>WFA (Joe Reel)</t>
  </si>
  <si>
    <t>Chair, Entre, WFA (Glen Lee)</t>
  </si>
  <si>
    <t>EI, WFA (Conner Clarke)</t>
  </si>
  <si>
    <t>WFA (Dean Scherman)</t>
  </si>
  <si>
    <t>WFA (Ken Streeter)</t>
  </si>
  <si>
    <t>WFA (Jon Bauschlicher)</t>
  </si>
  <si>
    <t>WFA (Jon Anderson)</t>
  </si>
  <si>
    <t>WFA (Tyler Holtzman)</t>
  </si>
  <si>
    <t>Awards</t>
  </si>
  <si>
    <t>DFin</t>
  </si>
  <si>
    <t>DWin</t>
  </si>
  <si>
    <t>DSmi</t>
  </si>
  <si>
    <t>DQtr</t>
  </si>
  <si>
    <t>RWin</t>
  </si>
  <si>
    <t>RFin</t>
  </si>
  <si>
    <t>WIN</t>
  </si>
  <si>
    <t>FIN</t>
  </si>
  <si>
    <t>RSmi</t>
  </si>
  <si>
    <t>RQtr</t>
  </si>
  <si>
    <t>Fin2, Smi</t>
  </si>
  <si>
    <t>RChair</t>
  </si>
  <si>
    <t>Img, GP</t>
  </si>
  <si>
    <t>RXerox</t>
  </si>
  <si>
    <t>REntre</t>
  </si>
  <si>
    <t>RWFA</t>
  </si>
  <si>
    <t>RQual</t>
  </si>
  <si>
    <t>RRAS</t>
  </si>
  <si>
    <t>RIIC</t>
  </si>
  <si>
    <t>RWeb</t>
  </si>
  <si>
    <t>RGM</t>
  </si>
  <si>
    <t>REE</t>
  </si>
  <si>
    <t>REI</t>
  </si>
  <si>
    <t>RAD</t>
  </si>
  <si>
    <t>RCoop</t>
  </si>
  <si>
    <t>RUL</t>
  </si>
  <si>
    <t>RGP</t>
  </si>
  <si>
    <t>RTS</t>
  </si>
  <si>
    <t>RImg</t>
  </si>
  <si>
    <t>RJudge</t>
  </si>
  <si>
    <t>CGM</t>
  </si>
  <si>
    <t>CXerox</t>
  </si>
  <si>
    <t>CEE</t>
  </si>
  <si>
    <t>CEI</t>
  </si>
  <si>
    <t>CWFA</t>
  </si>
  <si>
    <t>CAD</t>
  </si>
  <si>
    <t>CRAS</t>
  </si>
  <si>
    <t>CMP Awards</t>
  </si>
  <si>
    <t>Total</t>
  </si>
  <si>
    <t>Total R</t>
  </si>
  <si>
    <t>Total CMP</t>
  </si>
  <si>
    <t>Total Prf</t>
  </si>
  <si>
    <t>of 20</t>
  </si>
  <si>
    <t>Full Metal Jackets (IN)</t>
  </si>
  <si>
    <t>Ok</t>
  </si>
  <si>
    <t>Closer</t>
  </si>
  <si>
    <t>Danger</t>
  </si>
  <si>
    <t>Good</t>
  </si>
  <si>
    <t>Bad</t>
  </si>
  <si>
    <t>Run</t>
  </si>
  <si>
    <t>Hide</t>
  </si>
  <si>
    <t>Give Up</t>
  </si>
  <si>
    <t>It's Over</t>
  </si>
  <si>
    <t>Easy</t>
  </si>
  <si>
    <t>g driver rels (GSR)</t>
  </si>
  <si>
    <t>g Chr</t>
  </si>
  <si>
    <t>234**</t>
  </si>
  <si>
    <t>45**</t>
  </si>
  <si>
    <t>1024
**</t>
  </si>
  <si>
    <t>Lake</t>
  </si>
  <si>
    <t>Lake ARC</t>
  </si>
  <si>
    <t>Lake GAL</t>
  </si>
  <si>
    <t>Ches CUR</t>
  </si>
  <si>
    <t>Ches GAL</t>
  </si>
  <si>
    <t>Seeding Score</t>
  </si>
  <si>
    <t>Off. Place 2010</t>
  </si>
  <si>
    <t>LR/Cmp</t>
  </si>
  <si>
    <t>Last Regional* Stats</t>
  </si>
  <si>
    <t>LR/CMP</t>
  </si>
  <si>
    <t>Andy</t>
  </si>
  <si>
    <t>JVN</t>
  </si>
  <si>
    <t>Meet</t>
  </si>
  <si>
    <t>Why</t>
  </si>
  <si>
    <t>Chris</t>
  </si>
  <si>
    <t>Karthik</t>
  </si>
  <si>
    <t>Rookie</t>
  </si>
  <si>
    <t>Killer Bees</t>
  </si>
  <si>
    <t>Looper</t>
  </si>
  <si>
    <t>HOT, WIN</t>
  </si>
  <si>
    <t>Hammond</t>
  </si>
  <si>
    <t>WildStang</t>
  </si>
  <si>
    <t>Robonauts</t>
  </si>
  <si>
    <t>Metal-in-Motion</t>
  </si>
  <si>
    <t>(VA)</t>
  </si>
  <si>
    <t>Fighting Pi, Entre</t>
  </si>
  <si>
    <t>Exploding Bacon</t>
  </si>
  <si>
    <t>(MD)</t>
  </si>
  <si>
    <t>(NY)</t>
  </si>
  <si>
    <t>WO-BOT (MI)</t>
  </si>
  <si>
    <t>1st Red</t>
  </si>
  <si>
    <t>2nd Blue</t>
  </si>
  <si>
    <t>3rd Green</t>
  </si>
  <si>
    <t>1st</t>
  </si>
  <si>
    <t>2nd (Name)</t>
  </si>
  <si>
    <t>3rd (Loc)</t>
  </si>
  <si>
    <t>←Teams to Visit</t>
  </si>
  <si>
    <t>Penalties (type)</t>
  </si>
  <si>
    <t>Notable Off. S</t>
  </si>
  <si>
    <t>Non-Performance</t>
  </si>
  <si>
    <t>g scouting</t>
  </si>
  <si>
    <t>g team structure/mentor base, g scouting</t>
  </si>
  <si>
    <t>Start</t>
  </si>
  <si>
    <t>Hme</t>
  </si>
  <si>
    <t>Mid</t>
  </si>
  <si>
    <t>Awy</t>
  </si>
  <si>
    <t>Key</t>
  </si>
  <si>
    <t>(click in cell)</t>
  </si>
  <si>
    <t>H=Home, M=Mid, A=Away</t>
  </si>
  <si>
    <t># of goals in autonomous</t>
  </si>
  <si>
    <t># of failed attempts in the home zone ONLY</t>
  </si>
  <si>
    <t>exceptionally good/bad, doesn't move, close but not quite, etc</t>
  </si>
  <si>
    <t># of goals from home zone</t>
  </si>
  <si>
    <t># of goals from mid zone</t>
  </si>
  <si>
    <t># of goals from away zone</t>
  </si>
  <si>
    <t>Other Notes</t>
  </si>
  <si>
    <t>Manuverability</t>
  </si>
  <si>
    <t>obtain/retain balls, accuracy, range</t>
  </si>
  <si>
    <t>general, speed over bumps and through tunnels</t>
  </si>
  <si>
    <t>notes for home zone</t>
  </si>
  <si>
    <t>notes for mid zone (specifically defense/offense tradeoff)</t>
  </si>
  <si>
    <t>notes for away zone</t>
  </si>
  <si>
    <t>-Hme</t>
  </si>
  <si>
    <t>Awy G</t>
  </si>
  <si>
    <t>Mid G</t>
  </si>
  <si>
    <t>Hme G</t>
  </si>
  <si>
    <t>specific penalties, including for human player &amp; yellow/red cards</t>
  </si>
  <si>
    <t>successful? speed, robustness/issues. ramp/suspend?</t>
  </si>
  <si>
    <t xml:space="preserve"> -Hme=-h</t>
  </si>
  <si>
    <t>Hme G=H</t>
  </si>
  <si>
    <t>Mid G=M</t>
  </si>
  <si>
    <t>Awy G=A</t>
  </si>
  <si>
    <t>Def Block Robot=r</t>
  </si>
  <si>
    <t>Def Block Goal=g</t>
  </si>
  <si>
    <t>Start Position</t>
  </si>
  <si>
    <t>Match Observation Tally Scrapsheet</t>
  </si>
  <si>
    <t>Rank</t>
  </si>
  <si>
    <t>Team</t>
  </si>
  <si>
    <t>Coopertition Bonus</t>
  </si>
  <si>
    <t>Hanging Points</t>
  </si>
  <si>
    <t>Overall Rank</t>
  </si>
  <si>
    <t>Scout</t>
  </si>
  <si>
    <t>Match 1 #</t>
  </si>
  <si>
    <t>Match 2 #</t>
  </si>
  <si>
    <t>stealing balls, pushing/pining, blocking robot/goal</t>
  </si>
  <si>
    <t>drivers, breakdown, tipover/recovery, etc</t>
  </si>
  <si>
    <t>M-H</t>
  </si>
  <si>
    <t>F-M</t>
  </si>
  <si>
    <t>F-H</t>
  </si>
  <si>
    <t># of balls passed from mid to home</t>
  </si>
  <si>
    <t># of balls passed from far to mid</t>
  </si>
  <si>
    <t># of balls passed from far to home</t>
  </si>
  <si>
    <t>Miss</t>
  </si>
  <si>
    <t># of balls that don't get over a bump</t>
  </si>
  <si>
    <t>-Pass=-p</t>
  </si>
  <si>
    <t>Mid-Home=mh</t>
  </si>
  <si>
    <t>Far-Mid=fm</t>
  </si>
  <si>
    <t>Meet &amp; Scout2</t>
  </si>
  <si>
    <t>Scout1 (Poss. Meet)</t>
  </si>
  <si>
    <t>Scout3</t>
  </si>
  <si>
    <t>Auton goals/passes, misses/fails</t>
  </si>
  <si>
    <t>Teleop zone goals/passes, misses/fails</t>
  </si>
  <si>
    <t>Penalties, hanging, ball handle, manu, def</t>
  </si>
  <si>
    <t>Very good, need weak points</t>
  </si>
  <si>
    <t>Weak points, hanging strategy</t>
  </si>
  <si>
    <t>Trained scouts/drivers should watch these for helpful qualitative info</t>
  </si>
  <si>
    <t>Less worrisome, low priority</t>
  </si>
  <si>
    <t>Auton strategy/where balls end up (low priority)</t>
  </si>
  <si>
    <t>any strong points</t>
  </si>
  <si>
    <t>Scout 2 (41)</t>
  </si>
  <si>
    <t>Scout 1 (28)</t>
  </si>
  <si>
    <t>Scout 3 (13)</t>
  </si>
  <si>
    <t>Red 1</t>
  </si>
  <si>
    <t>Red 2</t>
  </si>
  <si>
    <t>Red 3</t>
  </si>
  <si>
    <t>Blue 1</t>
  </si>
  <si>
    <t>Blue 2</t>
  </si>
  <si>
    <t>Blue 3</t>
  </si>
  <si>
    <t>minutes</t>
  </si>
  <si>
    <t>hours</t>
  </si>
  <si>
    <t>matches</t>
  </si>
  <si>
    <t>slots</t>
  </si>
  <si>
    <t>mtch/ea</t>
  </si>
  <si>
    <t>extras</t>
  </si>
  <si>
    <t>Watch</t>
  </si>
  <si>
    <t>Task:</t>
  </si>
  <si>
    <t>color code schedule based on list</t>
  </si>
  <si>
    <t>determine which matches to watch and which to scout</t>
  </si>
  <si>
    <t xml:space="preserve"> - minimize number of matches for each</t>
  </si>
  <si>
    <t xml:space="preserve"> - keep as early and sequential as possible</t>
  </si>
  <si>
    <t xml:space="preserve"> - don't necessarily need to overlap</t>
  </si>
  <si>
    <t>BETTER OFF WATCHING FIRST 14 MATCHES</t>
  </si>
  <si>
    <t>Or watch 8-22, etc</t>
  </si>
  <si>
    <t>-M</t>
  </si>
  <si>
    <t>who are you?</t>
  </si>
  <si>
    <t>low %R CMP?</t>
  </si>
  <si>
    <t>Curie:</t>
  </si>
  <si>
    <t>1) 1114, 469, 2041 W</t>
  </si>
  <si>
    <t>2) 111, 1538, 2630 SF</t>
  </si>
  <si>
    <t>3) 1986, 1676, 888* F</t>
  </si>
  <si>
    <t>4) 2612, 27, 141 SF</t>
  </si>
  <si>
    <t>5) 1306, 2337, 624 QF</t>
  </si>
  <si>
    <t>6) 175, 88, 573 QF</t>
  </si>
  <si>
    <t>7) 3235, 2775, 40 QF</t>
  </si>
  <si>
    <t>8) 1511, 1732, 368 QF</t>
  </si>
  <si>
    <t>Newton:</t>
  </si>
  <si>
    <t>1) 67, 177, 294 W</t>
  </si>
  <si>
    <t>2) 20, 668, 2757 SF</t>
  </si>
  <si>
    <t>3) 16, 343, 1718 F</t>
  </si>
  <si>
    <t>4) 102, 1922, 1073 SF</t>
  </si>
  <si>
    <t>5) 706, 910, 1592 QF</t>
  </si>
  <si>
    <t>6) 1902, 337, 1868 QF</t>
  </si>
  <si>
    <t>7) 971, 525, 2137 QF</t>
  </si>
  <si>
    <t>8) 308, 399 2619 QF</t>
  </si>
  <si>
    <t>Galileo:</t>
  </si>
  <si>
    <t>1) 1086, 217, 2429 F</t>
  </si>
  <si>
    <t>2) 1717, 271, 263 QF</t>
  </si>
  <si>
    <t>3) 51, 78, 2122 SF</t>
  </si>
  <si>
    <t>4) 1625, 2056, 3138 W</t>
  </si>
  <si>
    <t>5) 2016, 188, 1058 QF</t>
  </si>
  <si>
    <t>6) 365, 79, 744 QF</t>
  </si>
  <si>
    <t>7) 230, 1714, 1305 SF</t>
  </si>
  <si>
    <t>8) 1771, 2130, 85 QF</t>
  </si>
  <si>
    <t>1) 254, 233, 3357 W</t>
  </si>
  <si>
    <t>2) 33, 148, 201 F</t>
  </si>
  <si>
    <t>3) 1124, 968, 2062 SF</t>
  </si>
  <si>
    <t>4) 330, 25, 1622 SF</t>
  </si>
  <si>
    <t>5) 1519, 1918, 70 QF</t>
  </si>
  <si>
    <t>6) 604, 341, 3256 QF</t>
  </si>
  <si>
    <t>7) 3280, 359, 71 QF</t>
  </si>
  <si>
    <t>8) 1730, 234, 1218 QF</t>
  </si>
  <si>
    <t>Einstein:</t>
  </si>
  <si>
    <t>C) 1114, 469, 2041 F</t>
  </si>
  <si>
    <t>N) 67, 177, 294 W</t>
  </si>
  <si>
    <t>G) 1625, 2056, 3138 SF</t>
  </si>
  <si>
    <t>A) 254, 233, 3357 SF</t>
  </si>
  <si>
    <t>Archimedes:</t>
  </si>
  <si>
    <t>Galileo</t>
  </si>
  <si>
    <t>C1</t>
  </si>
  <si>
    <t>C2</t>
  </si>
  <si>
    <t>C3</t>
  </si>
  <si>
    <t>C4</t>
  </si>
  <si>
    <t>C5</t>
  </si>
  <si>
    <t>C6</t>
  </si>
  <si>
    <t>C7</t>
  </si>
  <si>
    <t>C8</t>
  </si>
  <si>
    <t>Achimedes</t>
  </si>
  <si>
    <t>Curie</t>
  </si>
  <si>
    <t>Newton</t>
  </si>
  <si>
    <r>
      <t>DFin</t>
    </r>
    <r>
      <rPr>
        <vertAlign val="superscript"/>
        <sz val="8"/>
        <color indexed="8"/>
        <rFont val="Times New Roman"/>
        <family val="1"/>
      </rPr>
      <t>C3</t>
    </r>
    <r>
      <rPr>
        <sz val="8"/>
        <color indexed="8"/>
        <rFont val="Times New Roman"/>
        <family val="1"/>
      </rPr>
      <t>, RFin</t>
    </r>
    <r>
      <rPr>
        <vertAlign val="super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>, RWin</t>
    </r>
    <r>
      <rPr>
        <vertAlign val="superscript"/>
        <sz val="8"/>
        <color indexed="8"/>
        <rFont val="Times New Roman"/>
        <family val="1"/>
      </rPr>
      <t>1</t>
    </r>
  </si>
  <si>
    <r>
      <rPr>
        <u val="single"/>
        <sz val="7"/>
        <color indexed="8"/>
        <rFont val="Times New Roman"/>
        <family val="1"/>
      </rPr>
      <t>DQtr</t>
    </r>
    <r>
      <rPr>
        <vertAlign val="superscript"/>
        <sz val="7"/>
        <color indexed="8"/>
        <rFont val="Times New Roman"/>
        <family val="1"/>
      </rPr>
      <t>10</t>
    </r>
    <r>
      <rPr>
        <sz val="7"/>
        <color indexed="8"/>
        <rFont val="Times New Roman"/>
        <family val="1"/>
      </rPr>
      <t>, RSmi</t>
    </r>
    <r>
      <rPr>
        <vertAlign val="superscript"/>
        <sz val="7"/>
        <color indexed="8"/>
        <rFont val="Times New Roman"/>
        <family val="1"/>
      </rPr>
      <t>4</t>
    </r>
    <r>
      <rPr>
        <sz val="7"/>
        <color indexed="8"/>
        <rFont val="Times New Roman"/>
        <family val="1"/>
      </rPr>
      <t>, RWin</t>
    </r>
    <r>
      <rPr>
        <vertAlign val="superscript"/>
        <sz val="7"/>
        <color indexed="8"/>
        <rFont val="Times New Roman"/>
        <family val="1"/>
      </rPr>
      <t>C1</t>
    </r>
  </si>
  <si>
    <r>
      <rPr>
        <u val="single"/>
        <sz val="8"/>
        <color indexed="8"/>
        <rFont val="Times New Roman"/>
        <family val="1"/>
      </rPr>
      <t>DSmi</t>
    </r>
    <r>
      <rPr>
        <vertAlign val="superscript"/>
        <sz val="8"/>
        <color indexed="8"/>
        <rFont val="Times New Roman"/>
        <family val="1"/>
      </rPr>
      <t>C2</t>
    </r>
    <r>
      <rPr>
        <sz val="8"/>
        <color indexed="8"/>
        <rFont val="Times New Roman"/>
        <family val="1"/>
      </rPr>
      <t>, RSmi</t>
    </r>
    <r>
      <rPr>
        <vertAlign val="superscript"/>
        <sz val="8"/>
        <color indexed="8"/>
        <rFont val="Times New Roman"/>
        <family val="1"/>
      </rPr>
      <t>2</t>
    </r>
  </si>
  <si>
    <r>
      <t>DWin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>, RSmi</t>
    </r>
    <r>
      <rPr>
        <vertAlign val="superscript"/>
        <sz val="8"/>
        <color indexed="8"/>
        <rFont val="Times New Roman"/>
        <family val="1"/>
      </rPr>
      <t>2</t>
    </r>
  </si>
  <si>
    <r>
      <t>DQtr</t>
    </r>
    <r>
      <rPr>
        <vertAlign val="superscript"/>
        <sz val="7"/>
        <color indexed="8"/>
        <rFont val="Times New Roman"/>
        <family val="1"/>
      </rPr>
      <t>8</t>
    </r>
    <r>
      <rPr>
        <u val="single"/>
        <sz val="7"/>
        <color indexed="8"/>
        <rFont val="Times New Roman"/>
        <family val="1"/>
      </rPr>
      <t>,</t>
    </r>
    <r>
      <rPr>
        <sz val="7"/>
        <color indexed="8"/>
        <rFont val="Times New Roman"/>
        <family val="1"/>
      </rPr>
      <t xml:space="preserve"> RQtr</t>
    </r>
    <r>
      <rPr>
        <vertAlign val="superscript"/>
        <sz val="7"/>
        <color indexed="8"/>
        <rFont val="Times New Roman"/>
        <family val="1"/>
      </rPr>
      <t>C7</t>
    </r>
    <r>
      <rPr>
        <sz val="7"/>
        <color indexed="8"/>
        <rFont val="Times New Roman"/>
        <family val="1"/>
      </rPr>
      <t>, RFin</t>
    </r>
    <r>
      <rPr>
        <vertAlign val="superscript"/>
        <sz val="7"/>
        <color indexed="8"/>
        <rFont val="Times New Roman"/>
        <family val="1"/>
      </rPr>
      <t>C5</t>
    </r>
  </si>
  <si>
    <r>
      <rPr>
        <b/>
        <u val="single"/>
        <sz val="6"/>
        <color indexed="8"/>
        <rFont val="Times New Roman"/>
        <family val="1"/>
      </rPr>
      <t>WIN</t>
    </r>
    <r>
      <rPr>
        <sz val="6"/>
        <color indexed="8"/>
        <rFont val="Times New Roman"/>
        <family val="1"/>
      </rPr>
      <t xml:space="preserve">, </t>
    </r>
    <r>
      <rPr>
        <u val="single"/>
        <sz val="6"/>
        <color indexed="8"/>
        <rFont val="Times New Roman"/>
        <family val="1"/>
      </rPr>
      <t>DWin</t>
    </r>
    <r>
      <rPr>
        <vertAlign val="superscript"/>
        <sz val="6"/>
        <color indexed="8"/>
        <rFont val="Times New Roman"/>
        <family val="1"/>
      </rPr>
      <t>16</t>
    </r>
    <r>
      <rPr>
        <sz val="6"/>
        <color indexed="8"/>
        <rFont val="Times New Roman"/>
        <family val="1"/>
      </rPr>
      <t>, RWin</t>
    </r>
    <r>
      <rPr>
        <vertAlign val="superscript"/>
        <sz val="6"/>
        <color indexed="8"/>
        <rFont val="Times New Roman"/>
        <family val="1"/>
      </rPr>
      <t>14</t>
    </r>
    <r>
      <rPr>
        <sz val="6"/>
        <color indexed="8"/>
        <rFont val="Times New Roman"/>
        <family val="1"/>
      </rPr>
      <t>, RFin</t>
    </r>
    <r>
      <rPr>
        <vertAlign val="superscript"/>
        <sz val="6"/>
        <color indexed="8"/>
        <rFont val="Times New Roman"/>
        <family val="1"/>
      </rPr>
      <t>C3</t>
    </r>
    <r>
      <rPr>
        <sz val="6"/>
        <color indexed="8"/>
        <rFont val="Times New Roman"/>
        <family val="1"/>
      </rPr>
      <t xml:space="preserve"> </t>
    </r>
  </si>
  <si>
    <t>CMP d=16?!</t>
  </si>
  <si>
    <r>
      <rPr>
        <u val="single"/>
        <sz val="7"/>
        <color indexed="8"/>
        <rFont val="Times New Roman"/>
        <family val="1"/>
      </rPr>
      <t>DSmi</t>
    </r>
    <r>
      <rPr>
        <vertAlign val="superscript"/>
        <sz val="7"/>
        <color indexed="8"/>
        <rFont val="Trebuchet MS"/>
        <family val="2"/>
      </rPr>
      <t>C4</t>
    </r>
    <r>
      <rPr>
        <sz val="7"/>
        <color indexed="8"/>
        <rFont val="Times New Roman"/>
        <family val="1"/>
      </rPr>
      <t>, RWin2</t>
    </r>
    <r>
      <rPr>
        <vertAlign val="superscript"/>
        <sz val="7"/>
        <color indexed="8"/>
        <rFont val="Times New Roman"/>
        <family val="1"/>
      </rPr>
      <t>1C1</t>
    </r>
  </si>
  <si>
    <r>
      <rPr>
        <u val="single"/>
        <sz val="6"/>
        <color indexed="8"/>
        <rFont val="Times New Roman"/>
        <family val="1"/>
      </rPr>
      <t>DFin</t>
    </r>
    <r>
      <rPr>
        <vertAlign val="superscript"/>
        <sz val="6"/>
        <color indexed="8"/>
        <rFont val="Times New Roman"/>
        <family val="1"/>
      </rPr>
      <t>3</t>
    </r>
    <r>
      <rPr>
        <sz val="6"/>
        <color indexed="8"/>
        <rFont val="Times New Roman"/>
        <family val="1"/>
      </rPr>
      <t>, RSmi</t>
    </r>
    <r>
      <rPr>
        <vertAlign val="superscript"/>
        <sz val="6"/>
        <color indexed="8"/>
        <rFont val="Times New Roman"/>
        <family val="1"/>
      </rPr>
      <t>C4</t>
    </r>
    <r>
      <rPr>
        <sz val="6"/>
        <color indexed="8"/>
        <rFont val="Times New Roman"/>
        <family val="1"/>
      </rPr>
      <t>, RWin</t>
    </r>
    <r>
      <rPr>
        <vertAlign val="superscript"/>
        <sz val="6"/>
        <color indexed="8"/>
        <rFont val="Times New Roman"/>
        <family val="1"/>
      </rPr>
      <t>C12</t>
    </r>
    <r>
      <rPr>
        <sz val="6"/>
        <color indexed="8"/>
        <rFont val="Times New Roman"/>
        <family val="1"/>
      </rPr>
      <t xml:space="preserve"> </t>
    </r>
  </si>
  <si>
    <r>
      <rPr>
        <u val="single"/>
        <sz val="8"/>
        <color indexed="8"/>
        <rFont val="Times New Roman"/>
        <family val="1"/>
      </rPr>
      <t>DQtr</t>
    </r>
    <r>
      <rPr>
        <vertAlign val="superscript"/>
        <sz val="8"/>
        <color indexed="8"/>
        <rFont val="Times New Roman"/>
        <family val="1"/>
      </rPr>
      <t>7</t>
    </r>
    <r>
      <rPr>
        <sz val="8"/>
        <color indexed="8"/>
        <rFont val="Times New Roman"/>
        <family val="1"/>
      </rPr>
      <t>, RWin3</t>
    </r>
    <r>
      <rPr>
        <vertAlign val="superscript"/>
        <sz val="8"/>
        <color indexed="8"/>
        <rFont val="Times New Roman"/>
        <family val="1"/>
      </rPr>
      <t>C3C1,1</t>
    </r>
  </si>
  <si>
    <r>
      <rPr>
        <u val="single"/>
        <sz val="7"/>
        <color indexed="8"/>
        <rFont val="Times New Roman"/>
        <family val="1"/>
      </rPr>
      <t>DQtr</t>
    </r>
    <r>
      <rPr>
        <vertAlign val="superscript"/>
        <sz val="7"/>
        <color indexed="8"/>
        <rFont val="Times New Roman"/>
        <family val="1"/>
      </rPr>
      <t>8</t>
    </r>
    <r>
      <rPr>
        <sz val="7"/>
        <color indexed="8"/>
        <rFont val="Times New Roman"/>
        <family val="1"/>
      </rPr>
      <t>, RQtr</t>
    </r>
    <r>
      <rPr>
        <vertAlign val="superscript"/>
        <sz val="7"/>
        <color indexed="8"/>
        <rFont val="Times New Roman"/>
        <family val="1"/>
      </rPr>
      <t>3</t>
    </r>
    <r>
      <rPr>
        <sz val="7"/>
        <color indexed="8"/>
        <rFont val="Times New Roman"/>
        <family val="1"/>
      </rPr>
      <t>, RSmi</t>
    </r>
    <r>
      <rPr>
        <vertAlign val="superscript"/>
        <sz val="7"/>
        <color indexed="8"/>
        <rFont val="Times New Roman"/>
        <family val="1"/>
      </rPr>
      <t>1</t>
    </r>
  </si>
  <si>
    <r>
      <t>DFin</t>
    </r>
    <r>
      <rPr>
        <vertAlign val="superscript"/>
        <sz val="8"/>
        <color indexed="8"/>
        <rFont val="Times New Roman"/>
        <family val="1"/>
      </rPr>
      <t>S</t>
    </r>
    <r>
      <rPr>
        <sz val="8"/>
        <color indexed="8"/>
        <rFont val="Times New Roman"/>
        <family val="1"/>
      </rPr>
      <t>, RQtr</t>
    </r>
    <r>
      <rPr>
        <vertAlign val="superscript"/>
        <sz val="8"/>
        <color indexed="8"/>
        <rFont val="Times New Roman"/>
        <family val="1"/>
      </rPr>
      <t>4</t>
    </r>
  </si>
  <si>
    <r>
      <t>DQtr</t>
    </r>
    <r>
      <rPr>
        <vertAlign val="superscript"/>
        <sz val="7"/>
        <color indexed="8"/>
        <rFont val="Times New Roman"/>
        <family val="1"/>
      </rPr>
      <t>12</t>
    </r>
    <r>
      <rPr>
        <sz val="7"/>
        <color indexed="8"/>
        <rFont val="Times New Roman"/>
        <family val="1"/>
      </rPr>
      <t xml:space="preserve">, </t>
    </r>
    <r>
      <rPr>
        <sz val="7"/>
        <color indexed="8"/>
        <rFont val="Times New Roman"/>
        <family val="1"/>
      </rPr>
      <t>RWin</t>
    </r>
    <r>
      <rPr>
        <vertAlign val="superscript"/>
        <sz val="7"/>
        <color indexed="8"/>
        <rFont val="Times New Roman"/>
        <family val="1"/>
      </rPr>
      <t>15</t>
    </r>
    <r>
      <rPr>
        <sz val="7"/>
        <color indexed="8"/>
        <rFont val="Times New Roman"/>
        <family val="1"/>
      </rPr>
      <t>, RSmi</t>
    </r>
    <r>
      <rPr>
        <vertAlign val="superscript"/>
        <sz val="7"/>
        <color indexed="8"/>
        <rFont val="Times New Roman"/>
        <family val="1"/>
      </rPr>
      <t>C1</t>
    </r>
  </si>
  <si>
    <r>
      <rPr>
        <u val="single"/>
        <sz val="8"/>
        <color indexed="8"/>
        <rFont val="Times New Roman"/>
        <family val="1"/>
      </rPr>
      <t>DFin</t>
    </r>
    <r>
      <rPr>
        <vertAlign val="superscript"/>
        <sz val="8"/>
        <color indexed="8"/>
        <rFont val="Times New Roman"/>
        <family val="1"/>
      </rPr>
      <t>C1</t>
    </r>
    <r>
      <rPr>
        <sz val="8"/>
        <color indexed="8"/>
        <rFont val="Times New Roman"/>
        <family val="1"/>
      </rPr>
      <t>, RWin2</t>
    </r>
    <r>
      <rPr>
        <vertAlign val="superscript"/>
        <sz val="8"/>
        <color indexed="8"/>
        <rFont val="Times New Roman"/>
        <family val="1"/>
      </rPr>
      <t>1C1</t>
    </r>
  </si>
  <si>
    <r>
      <rPr>
        <u val="single"/>
        <sz val="7"/>
        <color indexed="8"/>
        <rFont val="Times New Roman"/>
        <family val="1"/>
      </rPr>
      <t>DQtr</t>
    </r>
    <r>
      <rPr>
        <vertAlign val="superscript"/>
        <sz val="7"/>
        <color indexed="8"/>
        <rFont val="Times New Roman"/>
        <family val="1"/>
      </rPr>
      <t>C5</t>
    </r>
    <r>
      <rPr>
        <sz val="7"/>
        <color indexed="8"/>
        <rFont val="Times New Roman"/>
        <family val="1"/>
      </rPr>
      <t>, RWin</t>
    </r>
    <r>
      <rPr>
        <vertAlign val="superscript"/>
        <sz val="7"/>
        <color indexed="8"/>
        <rFont val="Times New Roman"/>
        <family val="1"/>
      </rPr>
      <t>2</t>
    </r>
    <r>
      <rPr>
        <sz val="7"/>
        <color indexed="8"/>
        <rFont val="Times New Roman"/>
        <family val="1"/>
      </rPr>
      <t>, RFin</t>
    </r>
    <r>
      <rPr>
        <vertAlign val="superscript"/>
        <sz val="7"/>
        <color indexed="8"/>
        <rFont val="Times New Roman"/>
        <family val="1"/>
      </rPr>
      <t>C2</t>
    </r>
  </si>
  <si>
    <r>
      <rPr>
        <u val="single"/>
        <sz val="6"/>
        <color indexed="8"/>
        <rFont val="Times New Roman"/>
        <family val="1"/>
      </rPr>
      <t>DSmi</t>
    </r>
    <r>
      <rPr>
        <vertAlign val="superscript"/>
        <sz val="6"/>
        <color indexed="8"/>
        <rFont val="Times New Roman"/>
        <family val="1"/>
      </rPr>
      <t>2</t>
    </r>
    <r>
      <rPr>
        <sz val="6"/>
        <color indexed="8"/>
        <rFont val="Times New Roman"/>
        <family val="1"/>
      </rPr>
      <t>, RSmi</t>
    </r>
    <r>
      <rPr>
        <vertAlign val="superscript"/>
        <sz val="6"/>
        <color indexed="8"/>
        <rFont val="Times New Roman"/>
        <family val="1"/>
      </rPr>
      <t>C4</t>
    </r>
    <r>
      <rPr>
        <sz val="6"/>
        <color indexed="8"/>
        <rFont val="Times New Roman"/>
        <family val="1"/>
      </rPr>
      <t>, RFin</t>
    </r>
    <r>
      <rPr>
        <vertAlign val="superscript"/>
        <sz val="6"/>
        <color indexed="8"/>
        <rFont val="Times New Roman"/>
        <family val="1"/>
      </rPr>
      <t>C12</t>
    </r>
  </si>
  <si>
    <r>
      <rPr>
        <u val="single"/>
        <sz val="7"/>
        <color indexed="8"/>
        <rFont val="Times New Roman"/>
        <family val="1"/>
      </rPr>
      <t>DQtr</t>
    </r>
    <r>
      <rPr>
        <vertAlign val="superscript"/>
        <sz val="7"/>
        <color indexed="8"/>
        <rFont val="Times New Roman"/>
        <family val="1"/>
      </rPr>
      <t>12</t>
    </r>
    <r>
      <rPr>
        <sz val="7"/>
        <color indexed="8"/>
        <rFont val="Times New Roman"/>
        <family val="1"/>
      </rPr>
      <t>, RQtr</t>
    </r>
    <r>
      <rPr>
        <vertAlign val="superscript"/>
        <sz val="7"/>
        <color indexed="8"/>
        <rFont val="Times New Roman"/>
        <family val="1"/>
      </rPr>
      <t>1</t>
    </r>
    <r>
      <rPr>
        <sz val="7"/>
        <color indexed="8"/>
        <rFont val="Times New Roman"/>
        <family val="1"/>
      </rPr>
      <t>, RSmi</t>
    </r>
    <r>
      <rPr>
        <vertAlign val="superscript"/>
        <sz val="7"/>
        <color indexed="8"/>
        <rFont val="Times New Roman"/>
        <family val="1"/>
      </rPr>
      <t>C1</t>
    </r>
  </si>
  <si>
    <r>
      <rPr>
        <u val="single"/>
        <sz val="6"/>
        <color indexed="8"/>
        <rFont val="Times New Roman"/>
        <family val="1"/>
      </rPr>
      <t>DWin</t>
    </r>
    <r>
      <rPr>
        <vertAlign val="superscript"/>
        <sz val="6"/>
        <color indexed="8"/>
        <rFont val="Times New Roman"/>
        <family val="1"/>
      </rPr>
      <t>C4</t>
    </r>
    <r>
      <rPr>
        <sz val="6"/>
        <color indexed="8"/>
        <rFont val="Times New Roman"/>
        <family val="1"/>
      </rPr>
      <t>, RFin</t>
    </r>
    <r>
      <rPr>
        <vertAlign val="superscript"/>
        <sz val="6"/>
        <color indexed="8"/>
        <rFont val="Times New Roman"/>
        <family val="1"/>
      </rPr>
      <t>C2</t>
    </r>
    <r>
      <rPr>
        <sz val="6"/>
        <color indexed="8"/>
        <rFont val="Times New Roman"/>
        <family val="1"/>
      </rPr>
      <t>, RSmi</t>
    </r>
    <r>
      <rPr>
        <vertAlign val="superscript"/>
        <sz val="6"/>
        <color indexed="8"/>
        <rFont val="Times New Roman"/>
        <family val="1"/>
      </rPr>
      <t>C2</t>
    </r>
  </si>
  <si>
    <r>
      <rPr>
        <u val="single"/>
        <sz val="7"/>
        <color indexed="8"/>
        <rFont val="Times New Roman"/>
        <family val="1"/>
      </rPr>
      <t>DSmi</t>
    </r>
    <r>
      <rPr>
        <vertAlign val="superscript"/>
        <sz val="7"/>
        <color indexed="8"/>
        <rFont val="Times New Roman"/>
        <family val="1"/>
      </rPr>
      <t>7</t>
    </r>
    <r>
      <rPr>
        <sz val="7"/>
        <color indexed="8"/>
        <rFont val="Times New Roman"/>
        <family val="1"/>
      </rPr>
      <t>, RSmi</t>
    </r>
    <r>
      <rPr>
        <vertAlign val="superscript"/>
        <sz val="7"/>
        <color indexed="8"/>
        <rFont val="Times New Roman"/>
        <family val="1"/>
      </rPr>
      <t>2</t>
    </r>
    <r>
      <rPr>
        <sz val="7"/>
        <color indexed="8"/>
        <rFont val="Times New Roman"/>
        <family val="1"/>
      </rPr>
      <t>, RWin</t>
    </r>
    <r>
      <rPr>
        <vertAlign val="superscript"/>
        <sz val="7"/>
        <color indexed="8"/>
        <rFont val="Times New Roman"/>
        <family val="1"/>
      </rPr>
      <t>C1</t>
    </r>
  </si>
  <si>
    <r>
      <t>DQtr</t>
    </r>
    <r>
      <rPr>
        <vertAlign val="superscript"/>
        <sz val="8"/>
        <color indexed="8"/>
        <rFont val="Times New Roman"/>
        <family val="1"/>
      </rPr>
      <t>C8</t>
    </r>
    <r>
      <rPr>
        <sz val="8"/>
        <color indexed="8"/>
        <rFont val="Times New Roman"/>
        <family val="1"/>
      </rPr>
      <t>,</t>
    </r>
    <r>
      <rPr>
        <sz val="8"/>
        <color indexed="8"/>
        <rFont val="Times New Roman"/>
        <family val="1"/>
      </rPr>
      <t xml:space="preserve"> RSmi2</t>
    </r>
    <r>
      <rPr>
        <vertAlign val="superscript"/>
        <sz val="8"/>
        <color indexed="8"/>
        <rFont val="Times New Roman"/>
        <family val="1"/>
      </rPr>
      <t>13,3</t>
    </r>
  </si>
  <si>
    <r>
      <rPr>
        <u val="single"/>
        <sz val="8"/>
        <color indexed="8"/>
        <rFont val="Times New Roman"/>
        <family val="1"/>
      </rPr>
      <t>DQtr</t>
    </r>
    <r>
      <rPr>
        <vertAlign val="superscript"/>
        <sz val="8"/>
        <color indexed="8"/>
        <rFont val="Times New Roman"/>
        <family val="1"/>
      </rPr>
      <t>8</t>
    </r>
    <r>
      <rPr>
        <sz val="8"/>
        <color indexed="8"/>
        <rFont val="Times New Roman"/>
        <family val="1"/>
      </rPr>
      <t>, RWin2</t>
    </r>
    <r>
      <rPr>
        <vertAlign val="superscript"/>
        <sz val="8"/>
        <color indexed="8"/>
        <rFont val="Times New Roman"/>
        <family val="1"/>
      </rPr>
      <t>3C1</t>
    </r>
  </si>
  <si>
    <r>
      <rPr>
        <u val="single"/>
        <sz val="8"/>
        <color indexed="8"/>
        <rFont val="Times New Roman"/>
        <family val="1"/>
      </rPr>
      <t>DWin</t>
    </r>
    <r>
      <rPr>
        <vertAlign val="superscript"/>
        <sz val="8"/>
        <color indexed="8"/>
        <rFont val="Times New Roman"/>
        <family val="1"/>
      </rPr>
      <t>4</t>
    </r>
    <r>
      <rPr>
        <sz val="8"/>
        <color indexed="8"/>
        <rFont val="Times New Roman"/>
        <family val="1"/>
      </rPr>
      <t>, RWin2</t>
    </r>
    <r>
      <rPr>
        <vertAlign val="superscript"/>
        <sz val="8"/>
        <color indexed="8"/>
        <rFont val="Times New Roman"/>
        <family val="1"/>
      </rPr>
      <t>1,1</t>
    </r>
  </si>
  <si>
    <r>
      <rPr>
        <u val="single"/>
        <sz val="8"/>
        <color indexed="8"/>
        <rFont val="Times New Roman"/>
        <family val="1"/>
      </rPr>
      <t>DQtr</t>
    </r>
    <r>
      <rPr>
        <vertAlign val="superscript"/>
        <sz val="8"/>
        <color indexed="8"/>
        <rFont val="Times New Roman"/>
        <family val="1"/>
      </rPr>
      <t>7</t>
    </r>
    <r>
      <rPr>
        <sz val="8"/>
        <color indexed="8"/>
        <rFont val="Times New Roman"/>
        <family val="1"/>
      </rPr>
      <t>, RWin</t>
    </r>
    <r>
      <rPr>
        <vertAlign val="superscript"/>
        <sz val="8"/>
        <color indexed="8"/>
        <rFont val="Times New Roman"/>
        <family val="1"/>
      </rPr>
      <t>1</t>
    </r>
  </si>
  <si>
    <r>
      <t>DWin</t>
    </r>
    <r>
      <rPr>
        <vertAlign val="superscript"/>
        <sz val="8"/>
        <color indexed="8"/>
        <rFont val="Times New Roman"/>
        <family val="1"/>
      </rPr>
      <t>13</t>
    </r>
    <r>
      <rPr>
        <sz val="8"/>
        <color indexed="8"/>
        <rFont val="Times New Roman"/>
        <family val="1"/>
      </rPr>
      <t>, RFin2</t>
    </r>
    <r>
      <rPr>
        <vertAlign val="superscript"/>
        <sz val="8"/>
        <color indexed="8"/>
        <rFont val="Times New Roman"/>
        <family val="1"/>
      </rPr>
      <t>2,2</t>
    </r>
  </si>
  <si>
    <r>
      <rPr>
        <u val="single"/>
        <sz val="8"/>
        <color indexed="8"/>
        <rFont val="Times New Roman"/>
        <family val="1"/>
      </rPr>
      <t>DFin</t>
    </r>
    <r>
      <rPr>
        <vertAlign val="super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 xml:space="preserve">, </t>
    </r>
    <r>
      <rPr>
        <sz val="8"/>
        <color indexed="8"/>
        <rFont val="Times New Roman"/>
        <family val="1"/>
      </rPr>
      <t>RWin2</t>
    </r>
    <r>
      <rPr>
        <vertAlign val="superscript"/>
        <sz val="8"/>
        <color indexed="8"/>
        <rFont val="Times New Roman"/>
        <family val="1"/>
      </rPr>
      <t>C1C2</t>
    </r>
  </si>
  <si>
    <r>
      <rPr>
        <u val="single"/>
        <sz val="7"/>
        <color indexed="8"/>
        <rFont val="Times New Roman"/>
        <family val="1"/>
      </rPr>
      <t>DQtr</t>
    </r>
    <r>
      <rPr>
        <vertAlign val="superscript"/>
        <sz val="7"/>
        <color indexed="8"/>
        <rFont val="Times New Roman"/>
        <family val="1"/>
      </rPr>
      <t>C6</t>
    </r>
    <r>
      <rPr>
        <sz val="7"/>
        <color indexed="8"/>
        <rFont val="Times New Roman"/>
        <family val="1"/>
      </rPr>
      <t>, RSmi</t>
    </r>
    <r>
      <rPr>
        <vertAlign val="superscript"/>
        <sz val="7"/>
        <color indexed="8"/>
        <rFont val="Times New Roman"/>
        <family val="1"/>
      </rPr>
      <t>4</t>
    </r>
    <r>
      <rPr>
        <sz val="7"/>
        <color indexed="8"/>
        <rFont val="Times New Roman"/>
        <family val="1"/>
      </rPr>
      <t>, RWin</t>
    </r>
    <r>
      <rPr>
        <vertAlign val="superscript"/>
        <sz val="7"/>
        <color indexed="8"/>
        <rFont val="Times New Roman"/>
        <family val="1"/>
      </rPr>
      <t>1</t>
    </r>
  </si>
  <si>
    <r>
      <t>DSmi</t>
    </r>
    <r>
      <rPr>
        <vertAlign val="superscript"/>
        <sz val="7"/>
        <color indexed="8"/>
        <rFont val="Times New Roman"/>
        <family val="1"/>
      </rPr>
      <t>14</t>
    </r>
    <r>
      <rPr>
        <sz val="7"/>
        <color indexed="8"/>
        <rFont val="Times New Roman"/>
        <family val="1"/>
      </rPr>
      <t xml:space="preserve">, </t>
    </r>
    <r>
      <rPr>
        <sz val="7"/>
        <color indexed="8"/>
        <rFont val="Times New Roman"/>
        <family val="1"/>
      </rPr>
      <t>RQtr</t>
    </r>
    <r>
      <rPr>
        <vertAlign val="superscript"/>
        <sz val="7"/>
        <color indexed="8"/>
        <rFont val="Times New Roman"/>
        <family val="1"/>
      </rPr>
      <t>C7</t>
    </r>
    <r>
      <rPr>
        <sz val="7"/>
        <color indexed="8"/>
        <rFont val="Times New Roman"/>
        <family val="1"/>
      </rPr>
      <t>, RWin</t>
    </r>
    <r>
      <rPr>
        <vertAlign val="superscript"/>
        <sz val="7"/>
        <color indexed="8"/>
        <rFont val="Times New Roman"/>
        <family val="1"/>
      </rPr>
      <t>1</t>
    </r>
  </si>
  <si>
    <t>Unknowns</t>
  </si>
  <si>
    <r>
      <rPr>
        <sz val="10"/>
        <color indexed="8"/>
        <rFont val="Calibri"/>
        <family val="2"/>
      </rPr>
      <t>ε→δ</t>
    </r>
    <r>
      <rPr>
        <sz val="8"/>
        <color indexed="8"/>
        <rFont val="Calibri"/>
        <family val="2"/>
      </rPr>
      <t xml:space="preserve">
</t>
    </r>
    <r>
      <rPr>
        <sz val="8"/>
        <color indexed="8"/>
        <rFont val="Times New Roman"/>
        <family val="1"/>
      </rPr>
      <t>(VA)</t>
    </r>
  </si>
  <si>
    <t>no info</t>
  </si>
  <si>
    <t>who'd they play with?</t>
  </si>
  <si>
    <t>33, 45, 67, 71, 111, 118, 148, 234, 294, 343, 469, 1114, 1718, 1902, 2056, 3138</t>
  </si>
  <si>
    <t>Absolutely Horrifying</t>
  </si>
  <si>
    <t>Dangerous</t>
  </si>
  <si>
    <t>great, room to grow. OS?</t>
  </si>
  <si>
    <r>
      <rPr>
        <u val="single"/>
        <sz val="5"/>
        <color indexed="8"/>
        <rFont val="Times New Roman"/>
        <family val="1"/>
      </rPr>
      <t>DFin</t>
    </r>
    <r>
      <rPr>
        <vertAlign val="superscript"/>
        <sz val="5"/>
        <color indexed="8"/>
        <rFont val="Times New Roman"/>
        <family val="1"/>
      </rPr>
      <t>C2</t>
    </r>
    <r>
      <rPr>
        <sz val="5"/>
        <color indexed="8"/>
        <rFont val="Times New Roman"/>
        <family val="1"/>
      </rPr>
      <t>, TFin2</t>
    </r>
    <r>
      <rPr>
        <vertAlign val="superscript"/>
        <sz val="5"/>
        <color indexed="8"/>
        <rFont val="Times New Roman"/>
        <family val="1"/>
      </rPr>
      <t>2C2</t>
    </r>
    <r>
      <rPr>
        <sz val="5"/>
        <color indexed="8"/>
        <rFont val="Times New Roman"/>
        <family val="1"/>
      </rPr>
      <t>, MSmi</t>
    </r>
    <r>
      <rPr>
        <vertAlign val="superscript"/>
        <sz val="5"/>
        <color indexed="8"/>
        <rFont val="Times New Roman"/>
        <family val="1"/>
      </rPr>
      <t>C3</t>
    </r>
  </si>
  <si>
    <r>
      <rPr>
        <b/>
        <u val="single"/>
        <sz val="5"/>
        <color indexed="8"/>
        <rFont val="Times New Roman"/>
        <family val="1"/>
      </rPr>
      <t>WIN</t>
    </r>
    <r>
      <rPr>
        <sz val="5"/>
        <color indexed="8"/>
        <rFont val="Times New Roman"/>
        <family val="1"/>
      </rPr>
      <t xml:space="preserve">, </t>
    </r>
    <r>
      <rPr>
        <u val="single"/>
        <sz val="5"/>
        <color indexed="8"/>
        <rFont val="Times New Roman"/>
        <family val="1"/>
      </rPr>
      <t>DWin</t>
    </r>
    <r>
      <rPr>
        <vertAlign val="superscript"/>
        <sz val="5"/>
        <color indexed="8"/>
        <rFont val="Times New Roman"/>
        <family val="1"/>
      </rPr>
      <t>C1</t>
    </r>
    <r>
      <rPr>
        <sz val="5"/>
        <color indexed="8"/>
        <rFont val="Times New Roman"/>
        <family val="1"/>
      </rPr>
      <t>, TWin2</t>
    </r>
    <r>
      <rPr>
        <vertAlign val="superscript"/>
        <sz val="5"/>
        <color indexed="8"/>
        <rFont val="Times New Roman"/>
        <family val="1"/>
      </rPr>
      <t>C1C1</t>
    </r>
    <r>
      <rPr>
        <sz val="5"/>
        <color indexed="8"/>
        <rFont val="Times New Roman"/>
        <family val="1"/>
      </rPr>
      <t>, MFin</t>
    </r>
    <r>
      <rPr>
        <vertAlign val="superscript"/>
        <sz val="5"/>
        <color indexed="8"/>
        <rFont val="Times New Roman"/>
        <family val="1"/>
      </rPr>
      <t>C2</t>
    </r>
  </si>
  <si>
    <r>
      <rPr>
        <u val="single"/>
        <sz val="8"/>
        <color indexed="8"/>
        <rFont val="Times New Roman"/>
        <family val="1"/>
      </rPr>
      <t>DSmi</t>
    </r>
    <r>
      <rPr>
        <vertAlign val="superscript"/>
        <sz val="8"/>
        <color indexed="8"/>
        <rFont val="Times New Roman"/>
        <family val="1"/>
      </rPr>
      <t>13</t>
    </r>
    <r>
      <rPr>
        <sz val="8"/>
        <color indexed="8"/>
        <rFont val="Times New Roman"/>
        <family val="1"/>
      </rPr>
      <t>, TQtr2</t>
    </r>
    <r>
      <rPr>
        <vertAlign val="superscript"/>
        <sz val="8"/>
        <color indexed="8"/>
        <rFont val="Times New Roman"/>
        <family val="1"/>
      </rPr>
      <t>C8C6</t>
    </r>
    <r>
      <rPr>
        <sz val="8"/>
        <color indexed="8"/>
        <rFont val="Times New Roman"/>
        <family val="1"/>
      </rPr>
      <t xml:space="preserve">  </t>
    </r>
  </si>
  <si>
    <r>
      <t>TSmi</t>
    </r>
    <r>
      <rPr>
        <vertAlign val="superscript"/>
        <sz val="8"/>
        <color indexed="8"/>
        <rFont val="Times New Roman"/>
        <family val="1"/>
      </rPr>
      <t>14</t>
    </r>
    <r>
      <rPr>
        <sz val="8"/>
        <color indexed="8"/>
        <rFont val="Times New Roman"/>
        <family val="1"/>
      </rPr>
      <t>, TQtr</t>
    </r>
    <r>
      <rPr>
        <vertAlign val="superscript"/>
        <sz val="8"/>
        <color indexed="8"/>
        <rFont val="Times New Roman"/>
        <family val="1"/>
      </rPr>
      <t>6</t>
    </r>
    <r>
      <rPr>
        <sz val="8"/>
        <color indexed="8"/>
        <rFont val="Times New Roman"/>
        <family val="1"/>
      </rPr>
      <t xml:space="preserve"> </t>
    </r>
  </si>
  <si>
    <r>
      <t>TQtr2</t>
    </r>
    <r>
      <rPr>
        <vertAlign val="superscript"/>
        <sz val="8"/>
        <color indexed="8"/>
        <rFont val="Times New Roman"/>
        <family val="1"/>
      </rPr>
      <t>3,7</t>
    </r>
  </si>
  <si>
    <r>
      <t>DQtr</t>
    </r>
    <r>
      <rPr>
        <vertAlign val="superscript"/>
        <sz val="6"/>
        <color indexed="8"/>
        <rFont val="Times New Roman"/>
        <family val="1"/>
      </rPr>
      <t>11</t>
    </r>
    <r>
      <rPr>
        <u val="single"/>
        <sz val="6"/>
        <color indexed="8"/>
        <rFont val="Times New Roman"/>
        <family val="1"/>
      </rPr>
      <t>,</t>
    </r>
    <r>
      <rPr>
        <sz val="6"/>
        <color indexed="8"/>
        <rFont val="Times New Roman"/>
        <family val="1"/>
      </rPr>
      <t xml:space="preserve"> TWin</t>
    </r>
    <r>
      <rPr>
        <vertAlign val="superscript"/>
        <sz val="6"/>
        <color indexed="8"/>
        <rFont val="Times New Roman"/>
        <family val="1"/>
      </rPr>
      <t>C2</t>
    </r>
    <r>
      <rPr>
        <sz val="6"/>
        <color indexed="8"/>
        <rFont val="Times New Roman"/>
        <family val="1"/>
      </rPr>
      <t>, TFin</t>
    </r>
    <r>
      <rPr>
        <vertAlign val="superscript"/>
        <sz val="6"/>
        <color indexed="8"/>
        <rFont val="Times New Roman"/>
        <family val="1"/>
      </rPr>
      <t>3</t>
    </r>
    <r>
      <rPr>
        <sz val="6"/>
        <color indexed="8"/>
        <rFont val="Times New Roman"/>
        <family val="1"/>
      </rPr>
      <t>, MQtr</t>
    </r>
    <r>
      <rPr>
        <vertAlign val="superscript"/>
        <sz val="6"/>
        <color indexed="8"/>
        <rFont val="Times New Roman"/>
        <family val="1"/>
      </rPr>
      <t>C4</t>
    </r>
  </si>
  <si>
    <r>
      <t>TSmi</t>
    </r>
    <r>
      <rPr>
        <vertAlign val="superscript"/>
        <sz val="8"/>
        <color indexed="8"/>
        <rFont val="Times New Roman"/>
        <family val="1"/>
      </rPr>
      <t>4</t>
    </r>
    <r>
      <rPr>
        <sz val="8"/>
        <color indexed="8"/>
        <rFont val="Times New Roman"/>
        <family val="1"/>
      </rPr>
      <t>, TFin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</t>
    </r>
  </si>
  <si>
    <r>
      <rPr>
        <u val="single"/>
        <sz val="7"/>
        <color indexed="8"/>
        <rFont val="Times New Roman"/>
        <family val="1"/>
      </rPr>
      <t>DQtr</t>
    </r>
    <r>
      <rPr>
        <vertAlign val="superscript"/>
        <sz val="7"/>
        <color indexed="8"/>
        <rFont val="Times New Roman"/>
        <family val="1"/>
      </rPr>
      <t>5</t>
    </r>
    <r>
      <rPr>
        <sz val="7"/>
        <color indexed="8"/>
        <rFont val="Times New Roman"/>
        <family val="1"/>
      </rPr>
      <t>, TSmi</t>
    </r>
    <r>
      <rPr>
        <vertAlign val="superscript"/>
        <sz val="7"/>
        <color indexed="8"/>
        <rFont val="Times New Roman"/>
        <family val="1"/>
      </rPr>
      <t>12</t>
    </r>
    <r>
      <rPr>
        <sz val="7"/>
        <color indexed="8"/>
        <rFont val="Times New Roman"/>
        <family val="1"/>
      </rPr>
      <t>, TWin</t>
    </r>
    <r>
      <rPr>
        <vertAlign val="superscript"/>
        <sz val="7"/>
        <color indexed="8"/>
        <rFont val="Times New Roman"/>
        <family val="1"/>
      </rPr>
      <t>2</t>
    </r>
    <r>
      <rPr>
        <sz val="7"/>
        <color indexed="8"/>
        <rFont val="Times New Roman"/>
        <family val="1"/>
      </rPr>
      <t>, MQtr</t>
    </r>
    <r>
      <rPr>
        <vertAlign val="superscript"/>
        <sz val="7"/>
        <color indexed="8"/>
        <rFont val="Times New Roman"/>
        <family val="1"/>
      </rPr>
      <t>C8</t>
    </r>
  </si>
  <si>
    <r>
      <t xml:space="preserve">CMP, </t>
    </r>
    <r>
      <rPr>
        <u val="single"/>
        <sz val="8"/>
        <color indexed="8"/>
        <rFont val="Times New Roman"/>
        <family val="1"/>
      </rPr>
      <t>D</t>
    </r>
    <r>
      <rPr>
        <sz val="8"/>
        <color indexed="8"/>
        <rFont val="Times New Roman"/>
        <family val="1"/>
      </rPr>
      <t xml:space="preserve">ivisional, </t>
    </r>
    <r>
      <rPr>
        <u val="single"/>
        <sz val="8"/>
        <color indexed="8"/>
        <rFont val="Times New Roman"/>
        <family val="1"/>
      </rPr>
      <t>R</t>
    </r>
    <r>
      <rPr>
        <sz val="8"/>
        <color indexed="8"/>
        <rFont val="Times New Roman"/>
        <family val="1"/>
      </rPr>
      <t xml:space="preserve">egional, </t>
    </r>
    <r>
      <rPr>
        <u val="single"/>
        <sz val="8"/>
        <color indexed="8"/>
        <rFont val="Times New Roman"/>
        <family val="1"/>
      </rPr>
      <t>M</t>
    </r>
    <r>
      <rPr>
        <sz val="8"/>
        <color indexed="8"/>
        <rFont val="Times New Roman"/>
        <family val="1"/>
      </rPr>
      <t>I Champ, MI Dis</t>
    </r>
    <r>
      <rPr>
        <u val="single"/>
        <sz val="8"/>
        <color indexed="8"/>
        <rFont val="Times New Roman"/>
        <family val="1"/>
      </rPr>
      <t>t</t>
    </r>
    <r>
      <rPr>
        <sz val="8"/>
        <color indexed="8"/>
        <rFont val="Times New Roman"/>
        <family val="1"/>
      </rPr>
      <t>rict</t>
    </r>
  </si>
  <si>
    <r>
      <rPr>
        <u val="single"/>
        <sz val="5"/>
        <color indexed="8"/>
        <rFont val="Times New Roman"/>
        <family val="1"/>
      </rPr>
      <t>DSmi</t>
    </r>
    <r>
      <rPr>
        <vertAlign val="superscript"/>
        <sz val="5"/>
        <color indexed="8"/>
        <rFont val="Times New Roman"/>
        <family val="1"/>
      </rPr>
      <t>C3</t>
    </r>
    <r>
      <rPr>
        <sz val="5"/>
        <color indexed="8"/>
        <rFont val="Times New Roman"/>
        <family val="1"/>
      </rPr>
      <t>, MTQtr</t>
    </r>
    <r>
      <rPr>
        <vertAlign val="superscript"/>
        <sz val="5"/>
        <color indexed="8"/>
        <rFont val="Times New Roman"/>
        <family val="1"/>
      </rPr>
      <t>C613</t>
    </r>
    <r>
      <rPr>
        <sz val="5"/>
        <color indexed="8"/>
        <rFont val="Times New Roman"/>
        <family val="1"/>
      </rPr>
      <t>, TWin</t>
    </r>
    <r>
      <rPr>
        <vertAlign val="superscript"/>
        <sz val="5"/>
        <color indexed="8"/>
        <rFont val="Times New Roman"/>
        <family val="1"/>
      </rPr>
      <t>12</t>
    </r>
  </si>
  <si>
    <r>
      <rPr>
        <u val="single"/>
        <sz val="6"/>
        <color indexed="8"/>
        <rFont val="Times New Roman"/>
        <family val="1"/>
      </rPr>
      <t>DQtr</t>
    </r>
    <r>
      <rPr>
        <vertAlign val="superscript"/>
        <sz val="6"/>
        <color indexed="8"/>
        <rFont val="Times New Roman"/>
        <family val="1"/>
      </rPr>
      <t>12</t>
    </r>
    <r>
      <rPr>
        <sz val="6"/>
        <color indexed="8"/>
        <rFont val="Times New Roman"/>
        <family val="1"/>
      </rPr>
      <t>, TWin</t>
    </r>
    <r>
      <rPr>
        <vertAlign val="superscript"/>
        <sz val="6"/>
        <color indexed="8"/>
        <rFont val="Times New Roman"/>
        <family val="1"/>
      </rPr>
      <t>16</t>
    </r>
    <r>
      <rPr>
        <sz val="6"/>
        <color indexed="8"/>
        <rFont val="Times New Roman"/>
        <family val="1"/>
      </rPr>
      <t>, MTSmi</t>
    </r>
    <r>
      <rPr>
        <vertAlign val="superscript"/>
        <sz val="6"/>
        <color indexed="8"/>
        <rFont val="Times New Roman"/>
        <family val="1"/>
      </rPr>
      <t>C3C5</t>
    </r>
  </si>
  <si>
    <r>
      <t>DFin</t>
    </r>
    <r>
      <rPr>
        <vertAlign val="superscript"/>
        <sz val="5"/>
        <color indexed="8"/>
        <rFont val="Times New Roman"/>
        <family val="1"/>
      </rPr>
      <t>1</t>
    </r>
    <r>
      <rPr>
        <sz val="5"/>
        <color indexed="8"/>
        <rFont val="Times New Roman"/>
        <family val="1"/>
      </rPr>
      <t>, MTTWin</t>
    </r>
    <r>
      <rPr>
        <vertAlign val="superscript"/>
        <sz val="5"/>
        <color indexed="8"/>
        <rFont val="Times New Roman"/>
        <family val="1"/>
      </rPr>
      <t>1C1,1</t>
    </r>
    <r>
      <rPr>
        <sz val="5"/>
        <color indexed="8"/>
        <rFont val="Times New Roman"/>
        <family val="1"/>
      </rPr>
      <t>, TFin</t>
    </r>
    <r>
      <rPr>
        <vertAlign val="superscript"/>
        <sz val="5"/>
        <color indexed="8"/>
        <rFont val="Times New Roman"/>
        <family val="1"/>
      </rPr>
      <t>2</t>
    </r>
  </si>
  <si>
    <r>
      <rPr>
        <b/>
        <u val="single"/>
        <sz val="7"/>
        <color indexed="8"/>
        <rFont val="Times New Roman"/>
        <family val="1"/>
      </rPr>
      <t>FIN</t>
    </r>
    <r>
      <rPr>
        <sz val="7"/>
        <color indexed="8"/>
        <rFont val="Times New Roman"/>
        <family val="1"/>
      </rPr>
      <t xml:space="preserve">, </t>
    </r>
    <r>
      <rPr>
        <u val="single"/>
        <sz val="7"/>
        <color indexed="8"/>
        <rFont val="Times New Roman"/>
        <family val="1"/>
      </rPr>
      <t>DWin</t>
    </r>
    <r>
      <rPr>
        <vertAlign val="superscript"/>
        <sz val="7"/>
        <color indexed="8"/>
        <rFont val="Times New Roman"/>
        <family val="1"/>
      </rPr>
      <t>1</t>
    </r>
    <r>
      <rPr>
        <sz val="7"/>
        <color indexed="8"/>
        <rFont val="Times New Roman"/>
        <family val="1"/>
      </rPr>
      <t>, MTTWin</t>
    </r>
    <r>
      <rPr>
        <vertAlign val="superscript"/>
        <sz val="7"/>
        <color indexed="8"/>
        <rFont val="Times New Roman"/>
        <family val="1"/>
      </rPr>
      <t>1C1,1</t>
    </r>
  </si>
  <si>
    <r>
      <rPr>
        <u val="single"/>
        <sz val="7"/>
        <color indexed="8"/>
        <rFont val="Times New Roman"/>
        <family val="1"/>
      </rPr>
      <t>DQtr</t>
    </r>
    <r>
      <rPr>
        <vertAlign val="superscript"/>
        <sz val="7"/>
        <color indexed="8"/>
        <rFont val="Times New Roman"/>
        <family val="1"/>
      </rPr>
      <t>5</t>
    </r>
    <r>
      <rPr>
        <sz val="7"/>
        <color indexed="8"/>
        <rFont val="Times New Roman"/>
        <family val="1"/>
      </rPr>
      <t>, TWin</t>
    </r>
    <r>
      <rPr>
        <vertAlign val="superscript"/>
        <sz val="7"/>
        <color indexed="8"/>
        <rFont val="Times New Roman"/>
        <family val="1"/>
      </rPr>
      <t>1</t>
    </r>
    <r>
      <rPr>
        <sz val="7"/>
        <color indexed="8"/>
        <rFont val="Times New Roman"/>
        <family val="1"/>
      </rPr>
      <t>, TFin</t>
    </r>
    <r>
      <rPr>
        <vertAlign val="superscript"/>
        <sz val="7"/>
        <color indexed="8"/>
        <rFont val="Times New Roman"/>
        <family val="1"/>
      </rPr>
      <t>2</t>
    </r>
    <r>
      <rPr>
        <sz val="7"/>
        <color indexed="8"/>
        <rFont val="Times New Roman"/>
        <family val="1"/>
      </rPr>
      <t>, MSmi</t>
    </r>
    <r>
      <rPr>
        <vertAlign val="superscript"/>
        <sz val="7"/>
        <color indexed="8"/>
        <rFont val="Times New Roman"/>
        <family val="1"/>
      </rPr>
      <t>5</t>
    </r>
  </si>
  <si>
    <r>
      <t>DFin</t>
    </r>
    <r>
      <rPr>
        <vertAlign val="superscript"/>
        <sz val="5"/>
        <color indexed="8"/>
        <rFont val="Times New Roman"/>
        <family val="1"/>
      </rPr>
      <t>14</t>
    </r>
    <r>
      <rPr>
        <sz val="5"/>
        <color indexed="8"/>
        <rFont val="Times New Roman"/>
        <family val="1"/>
      </rPr>
      <t>, MTSmi</t>
    </r>
    <r>
      <rPr>
        <vertAlign val="superscript"/>
        <sz val="5"/>
        <color indexed="8"/>
        <rFont val="Times New Roman"/>
        <family val="1"/>
      </rPr>
      <t>C2,3</t>
    </r>
    <r>
      <rPr>
        <sz val="5"/>
        <color indexed="8"/>
        <rFont val="Times New Roman"/>
        <family val="1"/>
      </rPr>
      <t>, TFin</t>
    </r>
    <r>
      <rPr>
        <vertAlign val="superscript"/>
        <sz val="5"/>
        <color indexed="8"/>
        <rFont val="Times New Roman"/>
        <family val="1"/>
      </rPr>
      <t>C1</t>
    </r>
  </si>
  <si>
    <r>
      <t>MTQtr</t>
    </r>
    <r>
      <rPr>
        <vertAlign val="superscript"/>
        <sz val="8"/>
        <color indexed="8"/>
        <rFont val="Times New Roman"/>
        <family val="1"/>
      </rPr>
      <t>C2C7</t>
    </r>
    <r>
      <rPr>
        <sz val="8"/>
        <color indexed="8"/>
        <rFont val="Times New Roman"/>
        <family val="1"/>
      </rPr>
      <t>, TSmi</t>
    </r>
    <r>
      <rPr>
        <vertAlign val="superscript"/>
        <sz val="8"/>
        <color indexed="8"/>
        <rFont val="Times New Roman"/>
        <family val="1"/>
      </rPr>
      <t>3</t>
    </r>
  </si>
  <si>
    <t>Regional/FiM Awards</t>
  </si>
  <si>
    <t>TFin</t>
  </si>
  <si>
    <t>MQtr</t>
  </si>
  <si>
    <t>TQtr</t>
  </si>
  <si>
    <t>TWin</t>
  </si>
  <si>
    <t>MFin</t>
  </si>
  <si>
    <t>TSmi</t>
  </si>
  <si>
    <t>MWin</t>
  </si>
  <si>
    <t>MSmi</t>
  </si>
  <si>
    <t>FiM Awards</t>
  </si>
  <si>
    <t>Total M</t>
  </si>
  <si>
    <t>Total T</t>
  </si>
  <si>
    <t>MSC</t>
  </si>
  <si>
    <r>
      <t xml:space="preserve">MSC </t>
    </r>
    <r>
      <rPr>
        <sz val="8"/>
        <color indexed="8"/>
        <rFont val="Times New Roman"/>
        <family val="1"/>
      </rPr>
      <t>ARC</t>
    </r>
  </si>
  <si>
    <r>
      <t xml:space="preserve">MSC </t>
    </r>
    <r>
      <rPr>
        <sz val="8"/>
        <color indexed="8"/>
        <rFont val="Times New Roman"/>
        <family val="1"/>
      </rPr>
      <t>GAL</t>
    </r>
  </si>
  <si>
    <r>
      <t>MSC</t>
    </r>
    <r>
      <rPr>
        <sz val="8"/>
        <color indexed="8"/>
        <rFont val="Times New Roman"/>
        <family val="1"/>
      </rPr>
      <t xml:space="preserve"> ARC</t>
    </r>
  </si>
  <si>
    <r>
      <t>MSC</t>
    </r>
    <r>
      <rPr>
        <sz val="8"/>
        <color indexed="8"/>
        <rFont val="Times New Roman"/>
        <family val="1"/>
      </rPr>
      <t xml:space="preserve"> CUR</t>
    </r>
  </si>
  <si>
    <r>
      <t>MSC</t>
    </r>
    <r>
      <rPr>
        <sz val="8"/>
        <color indexed="8"/>
        <rFont val="Times New Roman"/>
        <family val="1"/>
      </rPr>
      <t xml:space="preserve"> GAL</t>
    </r>
  </si>
  <si>
    <r>
      <t>MSC</t>
    </r>
    <r>
      <rPr>
        <sz val="8"/>
        <color indexed="8"/>
        <rFont val="Times New Roman"/>
        <family val="1"/>
      </rPr>
      <t xml:space="preserve"> NEW</t>
    </r>
  </si>
  <si>
    <t>P</t>
  </si>
  <si>
    <t>Y</t>
  </si>
  <si>
    <t>R1 4</t>
  </si>
  <si>
    <t>-M. no vid.</t>
  </si>
  <si>
    <t>http://www.thebluealliance.net/tbatv/match/2010arc_f1m2</t>
  </si>
  <si>
    <t>http://www.thebluealliance.net/tbatv/match/2010arc_f1m1</t>
  </si>
  <si>
    <t>R1 5</t>
  </si>
  <si>
    <t>16 good</t>
  </si>
  <si>
    <t>http://www.thebluealliance.net/tbatv/match/2010kc_f1m1</t>
  </si>
  <si>
    <t>http://www.thebluealliance.net/tbatv/match/2010gl_qm122</t>
  </si>
  <si>
    <t>R1 tip-recover, some bump probs, some override. presume fixed. Looks pushable/tippable</t>
  </si>
  <si>
    <t>R=100,100. outmanuever in H?</t>
  </si>
  <si>
    <t>http://www.thebluealliance.net/tbatv/match/2010cmp_sf1m1</t>
  </si>
  <si>
    <t>R=54,92. deflector dish work(ish?). Tip-help-recover</t>
  </si>
  <si>
    <t>http://www.thebluealliance.net/tbatv/match/2010gl_qm27</t>
  </si>
  <si>
    <t>rel. lo D. push/tippable (by 33). good kick/clear</t>
  </si>
  <si>
    <t>http://www.thebluealliance.net/tbatv/match/2010mn2_f1m1</t>
  </si>
  <si>
    <t>R1 X</t>
  </si>
  <si>
    <t>R1 A--&gt;A. decent kick</t>
  </si>
  <si>
    <t>R1 2?</t>
  </si>
  <si>
    <t>http://www.thebluealliance.net/tbatv/match/2010wi_qf2m2</t>
  </si>
  <si>
    <t>111 on D</t>
  </si>
  <si>
    <t>http://www.thebluealliance.net/tbatv/match/2010wi_qf3m2</t>
  </si>
  <si>
    <t>no off-seasons. No vid.</t>
  </si>
  <si>
    <t>no vid.</t>
  </si>
  <si>
    <t>bad at R1. any good? any OS?</t>
  </si>
  <si>
    <t>141 not much to see</t>
  </si>
  <si>
    <t>http://www.thebluealliance.net/tbatv/match/2010gl_qm58</t>
  </si>
  <si>
    <t>have to shut down in H. can push balls over bumps. Good auton. Pushes pretty well</t>
  </si>
  <si>
    <t>148 sweeping-33 DA block, steal, kick, hang</t>
  </si>
  <si>
    <t>R2
1</t>
  </si>
  <si>
    <r>
      <t xml:space="preserve">Notes </t>
    </r>
    <r>
      <rPr>
        <sz val="8"/>
        <color indexed="8"/>
        <rFont val="Times New Roman"/>
        <family val="1"/>
      </rPr>
      <t>(Abilities 1-5, 5 high, grain of salt)</t>
    </r>
  </si>
  <si>
    <t xml:space="preserve">R2: ball control &amp; tunnel probs, theoretically manueverable. </t>
  </si>
  <si>
    <t>http://www.thebluealliance.net/tbatv/match/2010mn2_sf2m1</t>
  </si>
  <si>
    <t>171 ok</t>
  </si>
  <si>
    <t>Better</t>
  </si>
  <si>
    <t>Nice</t>
  </si>
  <si>
    <t>http://www.youtube.com/watch?v=cR3l_d8YPtA&amp;feature=related</t>
  </si>
  <si>
    <t>217 D on 469, SAs</t>
  </si>
  <si>
    <t>R=93,100,93. ridiculous kick. tips bots. strafes well to stop 469 (need shut down).</t>
  </si>
  <si>
    <t>R=94,100. strafe to block, clear when none in feed.</t>
  </si>
  <si>
    <t>poss ball control probs. good kick.</t>
  </si>
  <si>
    <t>http://www.thebluealliance.net/tbatv/match/2010arc_qf1m2</t>
  </si>
  <si>
    <t>234 SH</t>
  </si>
  <si>
    <t>294 D SA</t>
  </si>
  <si>
    <t>http://www.thebluealliance.net/tbatv/match/2010cmp_f1m2</t>
  </si>
  <si>
    <t>5: 2SA</t>
  </si>
  <si>
    <t>330 mostly D</t>
  </si>
  <si>
    <t>http://www.thebluealliance.net/tbatv/match/2010arc_qf2m3</t>
  </si>
  <si>
    <t>push balls over bump. Some SA. tip-recover. A--&gt;M, DA: push &amp; lots of herd clearing</t>
  </si>
  <si>
    <t>re lo stats? no vid</t>
  </si>
  <si>
    <t>avoid head-to-head push</t>
  </si>
  <si>
    <t>359 SH</t>
  </si>
  <si>
    <t>http://www.thebluealliance.net/tbatv/match/2010arc_qf3m1</t>
  </si>
  <si>
    <t>399 R1</t>
  </si>
  <si>
    <t>http://www.thebluealliance.net/tbatv/match/2010az_qf4m2</t>
  </si>
  <si>
    <t>R1
0</t>
  </si>
  <si>
    <t>http://www.thebluealliance.net/tbatv/match/2010gl_qm80</t>
  </si>
  <si>
    <t>R=51,42.</t>
  </si>
  <si>
    <t>R=75,35. good kick, bump. ball control ok. A--&gt;M(--&gt;H)</t>
  </si>
  <si>
    <t>R2 X</t>
  </si>
  <si>
    <t>494 start Mred</t>
  </si>
  <si>
    <t>111, 1538, #</t>
  </si>
  <si>
    <t>1114, 469, #</t>
  </si>
  <si>
    <t>67, 294, #</t>
  </si>
  <si>
    <t>16, 343, 1718</t>
  </si>
  <si>
    <t>#, 910, 1592</t>
  </si>
  <si>
    <t>1086, 217, #</t>
  </si>
  <si>
    <t>1625, 2056, 3138</t>
  </si>
  <si>
    <t>33, 148, #</t>
  </si>
  <si>
    <t>1519, #, 70</t>
  </si>
  <si>
    <t>#, 359, 71</t>
  </si>
  <si>
    <t>1730, 234, #</t>
  </si>
  <si>
    <r>
      <rPr>
        <b/>
        <u val="single"/>
        <sz val="7"/>
        <color indexed="8"/>
        <rFont val="Times New Roman"/>
        <family val="1"/>
      </rPr>
      <t>FIN</t>
    </r>
    <r>
      <rPr>
        <sz val="7"/>
        <color indexed="8"/>
        <rFont val="Times New Roman"/>
        <family val="1"/>
      </rPr>
      <t xml:space="preserve">, </t>
    </r>
    <r>
      <rPr>
        <u val="single"/>
        <sz val="7"/>
        <color indexed="8"/>
        <rFont val="Times New Roman"/>
        <family val="1"/>
      </rPr>
      <t>DWin</t>
    </r>
    <r>
      <rPr>
        <vertAlign val="superscript"/>
        <sz val="7"/>
        <color indexed="8"/>
        <rFont val="Times New Roman"/>
        <family val="1"/>
      </rPr>
      <t>C1</t>
    </r>
    <r>
      <rPr>
        <sz val="7"/>
        <color indexed="8"/>
        <rFont val="Times New Roman"/>
        <family val="1"/>
      </rPr>
      <t>, RWin3</t>
    </r>
    <r>
      <rPr>
        <vertAlign val="superscript"/>
        <sz val="7"/>
        <color indexed="8"/>
        <rFont val="Times New Roman"/>
        <family val="1"/>
      </rPr>
      <t>C1C1C1</t>
    </r>
  </si>
  <si>
    <t>Worrisome</t>
  </si>
  <si>
    <t>R=95,53. holy stats, Batman!. good manuver, tunnel. great kick (incld against bumps). ok ball control, push</t>
  </si>
  <si>
    <t>? No vid.</t>
  </si>
  <si>
    <r>
      <t xml:space="preserve">3.5 </t>
    </r>
    <r>
      <rPr>
        <sz val="7"/>
        <color indexed="8"/>
        <rFont val="Times New Roman"/>
        <family val="1"/>
      </rPr>
      <t>Clr2</t>
    </r>
  </si>
  <si>
    <t>luck DFin? No vid.</t>
  </si>
  <si>
    <t>good kick. ball control?</t>
  </si>
  <si>
    <t>A--&gt;H.  good kick, iffy ball control.</t>
  </si>
  <si>
    <t>http://www.thebluealliance.net/tbatv/match/2010kc_qf3m2</t>
  </si>
  <si>
    <t>868 start Rblue, D</t>
  </si>
  <si>
    <t>1625, 16, #</t>
  </si>
  <si>
    <t>1732, 16, #</t>
  </si>
  <si>
    <t>33, 910, #</t>
  </si>
  <si>
    <t>33, 1718, #</t>
  </si>
  <si>
    <t>45, 868, 2171</t>
  </si>
  <si>
    <t>1086, 1902, 48</t>
  </si>
  <si>
    <t>67, 51, #</t>
  </si>
  <si>
    <t>573, #, 51</t>
  </si>
  <si>
    <t>67, 910, 70</t>
  </si>
  <si>
    <t>67, 217, #</t>
  </si>
  <si>
    <t>70, 910, #</t>
  </si>
  <si>
    <t>2194, 537, 93</t>
  </si>
  <si>
    <t>2771, 107, #</t>
  </si>
  <si>
    <t>111, 1714, #</t>
  </si>
  <si>
    <t>1625, 111, #</t>
  </si>
  <si>
    <t>148, 118, #</t>
  </si>
  <si>
    <t>#, 1732, 171</t>
  </si>
  <si>
    <t>171, 537, #</t>
  </si>
  <si>
    <t>217, 469, #</t>
  </si>
  <si>
    <t>469, 217, #</t>
  </si>
  <si>
    <t>234, 868, #</t>
  </si>
  <si>
    <t>292, 1024, #</t>
  </si>
  <si>
    <t>359, #, 294</t>
  </si>
  <si>
    <t>294, #, 980</t>
  </si>
  <si>
    <t>359, 330, #</t>
  </si>
  <si>
    <t>343, 1902, #</t>
  </si>
  <si>
    <t>1592, 399, #</t>
  </si>
  <si>
    <t>#, 1730, 461</t>
  </si>
  <si>
    <t xml:space="preserve">171, 537, # </t>
  </si>
  <si>
    <t>573, #, 2337</t>
  </si>
  <si>
    <t>1501, 1018, 1747</t>
  </si>
  <si>
    <t>1038, 3138, #</t>
  </si>
  <si>
    <t>#, 1519, 1058</t>
  </si>
  <si>
    <t>1114, 2056, #</t>
  </si>
  <si>
    <t>1519, #, 1741</t>
  </si>
  <si>
    <t>829, #, 1720</t>
  </si>
  <si>
    <t>1741, #, 3176</t>
  </si>
  <si>
    <t>1714, 2062, #</t>
  </si>
  <si>
    <t>234, 2081, #</t>
  </si>
  <si>
    <t>Alliance / Placing</t>
  </si>
  <si>
    <t>ELO Skill</t>
  </si>
  <si>
    <t>Division Finalists</t>
  </si>
  <si>
    <t>EIN Finals</t>
  </si>
  <si>
    <t>EIN Semis</t>
  </si>
  <si>
    <t>of the</t>
  </si>
  <si>
    <t>divisional elimination participants are going to IRI</t>
  </si>
  <si>
    <t>division finalist teams are going to IRI</t>
  </si>
  <si>
    <t>Einstein teams are going to IRI</t>
  </si>
  <si>
    <t>Einstein champions, 67 and 294, are going to IRI</t>
  </si>
  <si>
    <t>at IRI have 40 or more wins this season</t>
  </si>
  <si>
    <t>at IRI have 35 or more wins this season</t>
  </si>
  <si>
    <t>at IRI have 30 or more wins this season</t>
  </si>
  <si>
    <t>at IRI have 25 or more wins this season</t>
  </si>
  <si>
    <t>at IRI have 20 or more wins this season</t>
  </si>
  <si>
    <t>at IRI have a record under 0.500</t>
  </si>
  <si>
    <t>at IRI won at least 1 regional</t>
  </si>
  <si>
    <t>at IRI went to Atlanta</t>
  </si>
  <si>
    <t>Einstein finalists, 1114 and 469, are going to IRI</t>
  </si>
  <si>
    <t>From pwnageNick on Chief Delphi:</t>
  </si>
  <si>
    <t>From Nilesenator on Chief Delphi:</t>
  </si>
  <si>
    <t>How to be a home zone striker (971)</t>
  </si>
  <si>
    <t>http://www.youtube.com/watch?v=0X27bojZ26k</t>
  </si>
  <si>
    <t>R=97,40. great kicker and possessor. decent block, good Clr on D.</t>
  </si>
  <si>
    <t>http://www.thebluealliance.net/tbatv/match/2010gl_sf1m1</t>
  </si>
  <si>
    <t>rel hi D.  Bad ball control. low draft pick.</t>
  </si>
  <si>
    <t>910 start Rblue</t>
  </si>
  <si>
    <t>980 striker</t>
  </si>
  <si>
    <t>http://www.thebluealliance.net/tbatv/match/2010ca_f1m2</t>
  </si>
  <si>
    <t>3 SH</t>
  </si>
  <si>
    <t>3 2Clr</t>
  </si>
  <si>
    <t>4 3Clr2</t>
  </si>
  <si>
    <r>
      <t xml:space="preserve">4 </t>
    </r>
    <r>
      <rPr>
        <sz val="7"/>
        <color indexed="8"/>
        <rFont val="Times New Roman"/>
        <family val="1"/>
      </rPr>
      <t>3Clr2</t>
    </r>
  </si>
  <si>
    <t>4 1SA</t>
  </si>
  <si>
    <t>5 1SA</t>
  </si>
  <si>
    <r>
      <t xml:space="preserve">R1 </t>
    </r>
    <r>
      <rPr>
        <sz val="7"/>
        <color indexed="8"/>
        <rFont val="Times New Roman"/>
        <family val="1"/>
      </rPr>
      <t>3Clr2</t>
    </r>
  </si>
  <si>
    <t>4.5 2SM</t>
  </si>
  <si>
    <t>2SM</t>
  </si>
  <si>
    <t>good kick. stuck in goal.</t>
  </si>
  <si>
    <t>R1 3</t>
  </si>
  <si>
    <t>R1
3</t>
  </si>
  <si>
    <t>slow, shut down by decent D (but not necessarily worth it). decent 1 zone kick.</t>
  </si>
  <si>
    <t>http://www.thebluealliance.net/tbatv/match/2010pit_qf4m1</t>
  </si>
  <si>
    <t>1038 striker (R1)</t>
  </si>
  <si>
    <t>R1 3 2Clr</t>
  </si>
  <si>
    <t>4 2Clr</t>
  </si>
  <si>
    <t>tip-help-recover. ELIM RED CARD.</t>
  </si>
  <si>
    <t>1094 on D</t>
  </si>
  <si>
    <t>http://www.thebluealliance.net/tbatv/match/2010mo_qf1m1</t>
  </si>
  <si>
    <t>1094 striker</t>
  </si>
  <si>
    <t>http://www.thebluealliance.net/tbatv/match/2010mo_qf1m2</t>
  </si>
  <si>
    <t>HUGE M. great D, sometimes sits in goal.</t>
  </si>
  <si>
    <t>http://www.thebluealliance.net/tbatv/match/2010cmp_sf2m1</t>
  </si>
  <si>
    <t>high manuver, easy bump, great kicker. need to shut down in home. Auton: 2SA/3Clr2+crosses bump!</t>
  </si>
  <si>
    <t>1519 mid zone</t>
  </si>
  <si>
    <t>http://www.thebluealliance.net/tbatv/match/2010arc_qf2m2</t>
  </si>
  <si>
    <t>rel hi D. no vid.</t>
  </si>
  <si>
    <t>http://www.thebluealliance.net/tbatv/match/2010sdc_sf1m2</t>
  </si>
  <si>
    <t>1538 striker</t>
  </si>
  <si>
    <t>auton: close SH. easy bump, tunnel. ok kick. Clr1 (some SM).</t>
  </si>
  <si>
    <t>4 SH</t>
  </si>
  <si>
    <t>rel slow.</t>
  </si>
  <si>
    <t>http://www.thebluealliance.net/tbatv/match/2010mn2_qf3m2</t>
  </si>
  <si>
    <t>1675 striker</t>
  </si>
  <si>
    <t>1714 striker (R1)</t>
  </si>
  <si>
    <t>http://www.thebluealliance.net/tbatv/match/2010wi_sf2m2</t>
  </si>
  <si>
    <t>R1
2</t>
  </si>
  <si>
    <t>vid=/=stats</t>
  </si>
  <si>
    <t>lo stats, somewhat better at CMP. bump problems. CMP elim penalty. Vid=/=stats</t>
  </si>
  <si>
    <t>1730 striker start Rblue</t>
  </si>
  <si>
    <t>1114 everywhere (Lblue)</t>
  </si>
  <si>
    <t>http://www.thebluealliance.net/tbatv/match/2010arc_qf1m3</t>
  </si>
  <si>
    <t>R1
2.5</t>
  </si>
  <si>
    <t>K</t>
  </si>
  <si>
    <t>A: 2Clr and line up for tunnel.</t>
  </si>
  <si>
    <t>1732 start Lblue</t>
  </si>
  <si>
    <t>http://www.thebluealliance.net/tbatv/match/2010wi_f1m2</t>
  </si>
  <si>
    <t>major elim bump problems. good kick. better later?</t>
  </si>
  <si>
    <t>R1
4</t>
  </si>
  <si>
    <t>luck? no vid.</t>
  </si>
  <si>
    <t>5 SM</t>
  </si>
  <si>
    <t>bump probs? push balls over bump.</t>
  </si>
  <si>
    <t>2056 start Mblue</t>
  </si>
  <si>
    <t>http://www.thebluealliance.net/tbatv/match/2010cmp_sf1m2</t>
  </si>
  <si>
    <r>
      <t xml:space="preserve">4 </t>
    </r>
    <r>
      <rPr>
        <sz val="7"/>
        <color indexed="8"/>
        <rFont val="Times New Roman"/>
        <family val="1"/>
      </rPr>
      <t>2Clr2</t>
    </r>
  </si>
  <si>
    <t>2062 on D</t>
  </si>
  <si>
    <t>http://www.thebluealliance.net/tbatv/match/2010arc_sf2m1</t>
  </si>
  <si>
    <t>2.5?</t>
  </si>
  <si>
    <t>A: 2Clr2/SA. tippable/rights. D: stuffs in goal.</t>
  </si>
  <si>
    <t>R1
X</t>
  </si>
  <si>
    <t>R1 2.5</t>
  </si>
  <si>
    <t>R1: slow.</t>
  </si>
  <si>
    <t>2094 striker</t>
  </si>
  <si>
    <t>http://www.thebluealliance.net/tbatv/match/2010wi_sf1m2</t>
  </si>
  <si>
    <t>http://www.thebluealliance.net/tbatv/match/2010gl_qf1m1</t>
  </si>
  <si>
    <t>217, 469</t>
  </si>
  <si>
    <t>148, 33</t>
  </si>
  <si>
    <t>1018 striker (R1)-93 not much to see</t>
  </si>
  <si>
    <t>93, 1018</t>
  </si>
  <si>
    <t>71 ok-537 start Lblue</t>
  </si>
  <si>
    <t>71, 537</t>
  </si>
  <si>
    <t>70, 503</t>
  </si>
  <si>
    <t>70 start Lred-503 start Rred</t>
  </si>
  <si>
    <t>67, 1625</t>
  </si>
  <si>
    <t>67 good-1625 striker</t>
  </si>
  <si>
    <t>51, 537</t>
  </si>
  <si>
    <t>51 A kicking-573 start Rred</t>
  </si>
  <si>
    <t>33, 233</t>
  </si>
  <si>
    <t>33 DM push around, hang-233 D</t>
  </si>
  <si>
    <r>
      <t xml:space="preserve">4 </t>
    </r>
    <r>
      <rPr>
        <sz val="7"/>
        <color indexed="8"/>
        <rFont val="Times New Roman"/>
        <family val="1"/>
      </rPr>
      <t>DClr</t>
    </r>
  </si>
  <si>
    <t>R=30,93. kinda deflector. 469: blocks in auton &amp; part teleop. Great mid D &amp; Clr (not much SM)</t>
  </si>
  <si>
    <t>2337 mid D-Clr, vs 469</t>
  </si>
  <si>
    <t>http://www.thebluealliance.net/tbatv/match/2010gl_qf1m2</t>
  </si>
  <si>
    <t>how to screw up 469 (Mred) in autonomous</t>
  </si>
  <si>
    <t>2?</t>
  </si>
  <si>
    <t>2481 Mred</t>
  </si>
  <si>
    <t>http://www.thebluealliance.net/tbatv/match/2010wi_f1m1</t>
  </si>
  <si>
    <t>SH 5</t>
  </si>
  <si>
    <t>3*</t>
  </si>
  <si>
    <t>R=90,89. P: great via driving, no possessor?. SH: effective/winning w/o D, probably shut down w/D.</t>
  </si>
  <si>
    <r>
      <t xml:space="preserve">? </t>
    </r>
    <r>
      <rPr>
        <sz val="7"/>
        <color indexed="8"/>
        <rFont val="Times New Roman"/>
        <family val="1"/>
      </rPr>
      <t>herd</t>
    </r>
  </si>
  <si>
    <t>2771 striker w no D</t>
  </si>
  <si>
    <t>http://www.thebluealliance.net/tbatv/match/2010gl_qm109</t>
  </si>
  <si>
    <t>3 (M)</t>
  </si>
  <si>
    <t>R1 3.5</t>
  </si>
  <si>
    <t>ok/slow bump.</t>
  </si>
  <si>
    <t>2775 Mred, SH</t>
  </si>
  <si>
    <t>http://www.thebluealliance.net/tbatv/match/2010mo_f1m1</t>
  </si>
  <si>
    <t>R2 4</t>
  </si>
  <si>
    <t>lo %C? R1: K: great, sometimes too high. P: 3, no backwards. bump probs?</t>
  </si>
  <si>
    <t>http://www.thebluealliance.net/tbatv/match/2010wi_qf1m2</t>
  </si>
  <si>
    <t>2826 mid (start Lblue)</t>
  </si>
  <si>
    <t>easy bump.</t>
  </si>
  <si>
    <t>http://www.thebluealliance.net/tbatv/match/2010on_qf2m2</t>
  </si>
  <si>
    <t>2949 SH and SM</t>
  </si>
  <si>
    <t>4.5 SA</t>
  </si>
  <si>
    <t>3138 M and A</t>
  </si>
  <si>
    <t>hi D. no vid.</t>
  </si>
  <si>
    <t>R=97,100. easy tunnel. A: 2Clr2/SA</t>
  </si>
  <si>
    <t>1718 (Rblue) M and A</t>
  </si>
  <si>
    <t>http://www.thebluealliance.net/tbatv/vids/10gl/gl_qm18.mp4</t>
  </si>
  <si>
    <t>miss</t>
  </si>
  <si>
    <t>Defense Ability/ Tactics</t>
  </si>
  <si>
    <t>Ball Manipulation &amp; Kicking</t>
  </si>
  <si>
    <t>Hang (consistent?)</t>
  </si>
  <si>
    <t>141 start Lblue D</t>
  </si>
  <si>
    <r>
      <t>2 1</t>
    </r>
    <r>
      <rPr>
        <sz val="7"/>
        <color indexed="8"/>
        <rFont val="Times New Roman"/>
        <family val="1"/>
      </rPr>
      <t>Clr1</t>
    </r>
  </si>
  <si>
    <t>luck, good? R=79,76. ?C2=61%. All -M. selftip-recover. score for opp.</t>
  </si>
  <si>
    <t>A: 3Clr2/SA?, over bump, 1Clr. good coop. pushable.</t>
  </si>
  <si>
    <t xml:space="preserve">why lose RQtr? A: 2Clr2 (stay out of way). teleop kick problems, fights with D in M, tips bots. </t>
  </si>
  <si>
    <r>
      <t xml:space="preserve">2.5 </t>
    </r>
    <r>
      <rPr>
        <sz val="7"/>
        <color indexed="8"/>
        <rFont val="Times New Roman"/>
        <family val="1"/>
      </rPr>
      <t>1Clr1</t>
    </r>
  </si>
  <si>
    <t>bump probs? Pushes (sometimes)</t>
  </si>
  <si>
    <t>R=74,98. A: over bump? SH. ok tunnel.</t>
  </si>
  <si>
    <t>R=92,98. nice Lkick, aim. bump probs? A--&gt;M(--&gt;A) A: can cross bump.</t>
  </si>
  <si>
    <r>
      <t xml:space="preserve">4 </t>
    </r>
    <r>
      <rPr>
        <sz val="7"/>
        <color indexed="8"/>
        <rFont val="Times New Roman"/>
        <family val="1"/>
      </rPr>
      <t>3Clr1</t>
    </r>
  </si>
  <si>
    <t>A: 3Clr1/2, K4.5. easy tunnel.</t>
  </si>
  <si>
    <t>R=76,90. low 1114C?. Deflector works! Easy Clr2. SA sometimes.</t>
  </si>
  <si>
    <t>deflector</t>
  </si>
  <si>
    <t>3
SH</t>
  </si>
  <si>
    <t>good short kick. long?</t>
  </si>
  <si>
    <t>3?</t>
  </si>
  <si>
    <t>herd?</t>
  </si>
  <si>
    <t>luck? No vid.</t>
  </si>
  <si>
    <t>Problem</t>
  </si>
  <si>
    <t>(Loc): Location (state/province abbrevation)</t>
  </si>
  <si>
    <t>R: Rookie year</t>
  </si>
  <si>
    <t>LR/CMP: Last Regional/Championship Division</t>
  </si>
  <si>
    <t>#: # of official competitions</t>
  </si>
  <si>
    <t>%C: Contribution to winning margin world %</t>
  </si>
  <si>
    <t>A: Average score per match</t>
  </si>
  <si>
    <t>%W: % of qualification matches won</t>
  </si>
  <si>
    <t>%R: Rank percentile</t>
  </si>
  <si>
    <r>
      <rPr>
        <u val="single"/>
        <sz val="8"/>
        <color indexed="8"/>
        <rFont val="Times New Roman"/>
        <family val="1"/>
      </rPr>
      <t>H</t>
    </r>
    <r>
      <rPr>
        <sz val="8"/>
        <color indexed="8"/>
        <rFont val="Times New Roman"/>
        <family val="1"/>
      </rPr>
      <t>ome</t>
    </r>
  </si>
  <si>
    <r>
      <rPr>
        <u val="single"/>
        <sz val="8"/>
        <color indexed="8"/>
        <rFont val="Times New Roman"/>
        <family val="1"/>
      </rPr>
      <t>M</t>
    </r>
    <r>
      <rPr>
        <sz val="8"/>
        <color indexed="8"/>
        <rFont val="Times New Roman"/>
        <family val="1"/>
      </rPr>
      <t>id</t>
    </r>
  </si>
  <si>
    <r>
      <rPr>
        <u val="single"/>
        <sz val="8"/>
        <color indexed="8"/>
        <rFont val="Times New Roman"/>
        <family val="1"/>
      </rPr>
      <t>A</t>
    </r>
    <r>
      <rPr>
        <sz val="8"/>
        <color indexed="8"/>
        <rFont val="Times New Roman"/>
        <family val="1"/>
      </rPr>
      <t>way</t>
    </r>
  </si>
  <si>
    <r>
      <rPr>
        <u val="single"/>
        <sz val="8"/>
        <color indexed="8"/>
        <rFont val="Times New Roman"/>
        <family val="1"/>
      </rPr>
      <t>K</t>
    </r>
    <r>
      <rPr>
        <sz val="8"/>
        <color indexed="8"/>
        <rFont val="Times New Roman"/>
        <family val="1"/>
      </rPr>
      <t>icker</t>
    </r>
  </si>
  <si>
    <r>
      <rPr>
        <u val="single"/>
        <sz val="8"/>
        <color indexed="8"/>
        <rFont val="Times New Roman"/>
        <family val="1"/>
      </rPr>
      <t>D</t>
    </r>
    <r>
      <rPr>
        <sz val="8"/>
        <color indexed="8"/>
        <rFont val="Times New Roman"/>
        <family val="1"/>
      </rPr>
      <t>efense</t>
    </r>
  </si>
  <si>
    <r>
      <rPr>
        <u val="single"/>
        <sz val="8"/>
        <color indexed="8"/>
        <rFont val="Times New Roman"/>
        <family val="1"/>
      </rPr>
      <t>A</t>
    </r>
    <r>
      <rPr>
        <sz val="8"/>
        <color indexed="8"/>
        <rFont val="Times New Roman"/>
        <family val="1"/>
      </rPr>
      <t>uton</t>
    </r>
  </si>
  <si>
    <r>
      <rPr>
        <u val="single"/>
        <sz val="8"/>
        <color indexed="8"/>
        <rFont val="Times New Roman"/>
        <family val="1"/>
      </rPr>
      <t>H</t>
    </r>
    <r>
      <rPr>
        <sz val="8"/>
        <color indexed="8"/>
        <rFont val="Times New Roman"/>
        <family val="1"/>
      </rPr>
      <t>anging points from last regional</t>
    </r>
  </si>
  <si>
    <r>
      <rPr>
        <u val="single"/>
        <sz val="8"/>
        <color indexed="8"/>
        <rFont val="Times New Roman"/>
        <family val="1"/>
      </rPr>
      <t>P</t>
    </r>
    <r>
      <rPr>
        <sz val="8"/>
        <color indexed="8"/>
        <rFont val="Times New Roman"/>
        <family val="1"/>
      </rPr>
      <t>ossess</t>
    </r>
  </si>
  <si>
    <t>MSC: Michigan State Championship</t>
  </si>
  <si>
    <r>
      <rPr>
        <u val="single"/>
        <sz val="8"/>
        <color indexed="8"/>
        <rFont val="Times New Roman"/>
        <family val="1"/>
      </rPr>
      <t>New</t>
    </r>
    <r>
      <rPr>
        <sz val="8"/>
        <color indexed="8"/>
        <rFont val="Times New Roman"/>
        <family val="1"/>
      </rPr>
      <t xml:space="preserve">ton, </t>
    </r>
    <r>
      <rPr>
        <u val="single"/>
        <sz val="8"/>
        <color indexed="8"/>
        <rFont val="Times New Roman"/>
        <family val="1"/>
      </rPr>
      <t>Gal</t>
    </r>
    <r>
      <rPr>
        <sz val="8"/>
        <color indexed="8"/>
        <rFont val="Times New Roman"/>
        <family val="1"/>
      </rPr>
      <t xml:space="preserve">ileo, </t>
    </r>
    <r>
      <rPr>
        <u val="single"/>
        <sz val="8"/>
        <color indexed="8"/>
        <rFont val="Times New Roman"/>
        <family val="1"/>
      </rPr>
      <t>Arch</t>
    </r>
    <r>
      <rPr>
        <sz val="8"/>
        <color indexed="8"/>
        <rFont val="Times New Roman"/>
        <family val="1"/>
      </rPr>
      <t xml:space="preserve">imedes, </t>
    </r>
    <r>
      <rPr>
        <u val="single"/>
        <sz val="8"/>
        <color indexed="8"/>
        <rFont val="Times New Roman"/>
        <family val="1"/>
      </rPr>
      <t>Cur</t>
    </r>
    <r>
      <rPr>
        <sz val="8"/>
        <color indexed="8"/>
        <rFont val="Times New Roman"/>
        <family val="1"/>
      </rPr>
      <t>ie</t>
    </r>
  </si>
  <si>
    <t>M: Average contribution to winning margin</t>
  </si>
  <si>
    <t>D: Defense world %</t>
  </si>
  <si>
    <t>S: Seeding world %</t>
  </si>
  <si>
    <t>O: Offense world %</t>
  </si>
  <si>
    <t>C: Contribution world %</t>
  </si>
  <si>
    <r>
      <rPr>
        <i/>
        <sz val="8"/>
        <color indexed="8"/>
        <rFont val="Times New Roman"/>
        <family val="1"/>
      </rPr>
      <t>Italatics</t>
    </r>
    <r>
      <rPr>
        <sz val="8"/>
        <color indexed="8"/>
        <rFont val="Times New Roman"/>
        <family val="1"/>
      </rPr>
      <t xml:space="preserve"> = Championship</t>
    </r>
  </si>
  <si>
    <t>R1=1st Regional</t>
  </si>
  <si>
    <t>X in Auton = none</t>
  </si>
  <si>
    <t>#Clr# = # of balls kicked over # of bumps</t>
  </si>
  <si>
    <r>
      <t xml:space="preserve">good bump, but can D from corssing. P: holds while strafing. Shutdown DA but lifts some. worth avoiding head-to-head: </t>
    </r>
    <r>
      <rPr>
        <u val="single"/>
        <sz val="6"/>
        <color indexed="8"/>
        <rFont val="Times New Roman"/>
        <family val="1"/>
      </rPr>
      <t>set pic</t>
    </r>
    <r>
      <rPr>
        <sz val="6"/>
        <color indexed="8"/>
        <rFont val="Times New Roman"/>
        <family val="1"/>
      </rPr>
      <t>.</t>
    </r>
  </si>
  <si>
    <t>S H/M/A = score from zone</t>
  </si>
  <si>
    <t>"miss" in H = no hang points data</t>
  </si>
  <si>
    <r>
      <t>5</t>
    </r>
    <r>
      <rPr>
        <sz val="7"/>
        <color indexed="8"/>
        <rFont val="Times New Roman"/>
        <family val="1"/>
      </rPr>
      <t xml:space="preserve"> (</t>
    </r>
    <r>
      <rPr>
        <strike/>
        <sz val="7"/>
        <color indexed="8"/>
        <rFont val="Times New Roman"/>
        <family val="1"/>
      </rPr>
      <t>469</t>
    </r>
    <r>
      <rPr>
        <sz val="7"/>
        <color indexed="8"/>
        <rFont val="Times New Roman"/>
        <family val="1"/>
      </rPr>
      <t>)</t>
    </r>
  </si>
  <si>
    <t>Italtics indicates incongruity (not IRI-standard, stats don't coorospond to results and/or video)</t>
  </si>
  <si>
    <t>Top 20 ELO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</si>
  <si>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</si>
  <si>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</si>
  <si>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</si>
  <si>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</si>
  <si>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</si>
  <si>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</si>
  <si>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</si>
  <si>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</si>
  <si>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</si>
  <si>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</si>
  <si>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</si>
  <si>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</si>
  <si>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</si>
  <si>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</si>
  <si>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</si>
  <si>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</si>
  <si>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</si>
  <si>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</si>
  <si>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</si>
  <si>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</si>
  <si>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CT: Connecticut</t>
  </si>
  <si>
    <t>HI: Hawaii</t>
  </si>
  <si>
    <t>LA: Los Angeles</t>
  </si>
  <si>
    <t xml:space="preserve">Lakes: 1000 Lakes </t>
  </si>
  <si>
    <t>Louis: St. Louis</t>
  </si>
  <si>
    <t>LStar: Lone Star</t>
  </si>
  <si>
    <t>NC: North Carolina</t>
  </si>
  <si>
    <t xml:space="preserve">NStar: North Star </t>
  </si>
  <si>
    <t xml:space="preserve">Utah </t>
  </si>
  <si>
    <t>WMi: West Michigan District</t>
  </si>
  <si>
    <r>
      <t>Boil</t>
    </r>
    <r>
      <rPr>
        <sz val="8"/>
        <rFont val="Times New Roman"/>
        <family val="1"/>
      </rPr>
      <t>ermaker</t>
    </r>
  </si>
  <si>
    <r>
      <t>Buck</t>
    </r>
    <r>
      <rPr>
        <sz val="8"/>
        <rFont val="Times New Roman"/>
        <family val="1"/>
      </rPr>
      <t xml:space="preserve">eye </t>
    </r>
  </si>
  <si>
    <r>
      <t>Ches</t>
    </r>
    <r>
      <rPr>
        <sz val="8"/>
        <rFont val="Times New Roman"/>
        <family val="1"/>
      </rPr>
      <t>apeake</t>
    </r>
    <r>
      <rPr>
        <u val="single"/>
        <sz val="8"/>
        <rFont val="Times New Roman"/>
        <family val="1"/>
      </rPr>
      <t xml:space="preserve"> </t>
    </r>
  </si>
  <si>
    <r>
      <t>CO</t>
    </r>
    <r>
      <rPr>
        <sz val="8"/>
        <rFont val="Times New Roman"/>
        <family val="1"/>
      </rPr>
      <t xml:space="preserve">lorado </t>
    </r>
  </si>
  <si>
    <r>
      <t>Dal</t>
    </r>
    <r>
      <rPr>
        <sz val="8"/>
        <rFont val="Times New Roman"/>
        <family val="1"/>
      </rPr>
      <t>las</t>
    </r>
  </si>
  <si>
    <r>
      <t>DC</t>
    </r>
    <r>
      <rPr>
        <sz val="8"/>
        <rFont val="Times New Roman"/>
        <family val="1"/>
      </rPr>
      <t>: Washington, DC</t>
    </r>
  </si>
  <si>
    <r>
      <t>MidW</t>
    </r>
    <r>
      <rPr>
        <sz val="8"/>
        <rFont val="Times New Roman"/>
        <family val="1"/>
      </rPr>
      <t>est</t>
    </r>
  </si>
  <si>
    <r>
      <t>Palm</t>
    </r>
    <r>
      <rPr>
        <sz val="8"/>
        <rFont val="Times New Roman"/>
        <family val="1"/>
      </rPr>
      <t>etto</t>
    </r>
  </si>
  <si>
    <r>
      <t>Phil</t>
    </r>
    <r>
      <rPr>
        <sz val="8"/>
        <rFont val="Times New Roman"/>
        <family val="1"/>
      </rPr>
      <t>adelphia</t>
    </r>
  </si>
  <si>
    <r>
      <t>Toro</t>
    </r>
    <r>
      <rPr>
        <sz val="8"/>
        <rFont val="Times New Roman"/>
        <family val="1"/>
      </rPr>
      <t>nto</t>
    </r>
  </si>
  <si>
    <r>
      <t>Troy</t>
    </r>
    <r>
      <rPr>
        <sz val="8"/>
        <rFont val="Times New Roman"/>
        <family val="1"/>
      </rPr>
      <t xml:space="preserve"> (Michigan District)</t>
    </r>
  </si>
  <si>
    <r>
      <t>Wisc</t>
    </r>
    <r>
      <rPr>
        <sz val="8"/>
        <rFont val="Times New Roman"/>
        <family val="1"/>
      </rPr>
      <t>onsin</t>
    </r>
  </si>
  <si>
    <t>Regional Abbrevations</t>
  </si>
  <si>
    <t>Teams' States</t>
  </si>
  <si>
    <t>1 AR</t>
  </si>
  <si>
    <t>5 CA</t>
  </si>
  <si>
    <t>3 FL</t>
  </si>
  <si>
    <t>1 GA</t>
  </si>
  <si>
    <t>1 HI</t>
  </si>
  <si>
    <t>4 IL</t>
  </si>
  <si>
    <t>21 IN</t>
  </si>
  <si>
    <t>1 KS</t>
  </si>
  <si>
    <t>1 MD</t>
  </si>
  <si>
    <t>17 MI</t>
  </si>
  <si>
    <t>2 MO</t>
  </si>
  <si>
    <t>2 NH</t>
  </si>
  <si>
    <t>1 NY</t>
  </si>
  <si>
    <t>3 OH</t>
  </si>
  <si>
    <t>1 ON</t>
  </si>
  <si>
    <t>1 PA</t>
  </si>
  <si>
    <t>1 SC</t>
  </si>
  <si>
    <t>1 TN</t>
  </si>
  <si>
    <t>3 TX</t>
  </si>
  <si>
    <t>1 VA</t>
  </si>
  <si>
    <t>9 WI</t>
  </si>
  <si>
    <t>CMP</t>
  </si>
  <si>
    <t>Reg</t>
  </si>
  <si>
    <t>Preform</t>
  </si>
  <si>
    <t>RXrx</t>
  </si>
  <si>
    <t>Dist</t>
  </si>
  <si>
    <t>Reg/FiM</t>
  </si>
  <si>
    <t>RJdg</t>
  </si>
  <si>
    <t>RChr</t>
  </si>
  <si>
    <t>REntr</t>
  </si>
  <si>
    <r>
      <t xml:space="preserve">7
</t>
    </r>
    <r>
      <rPr>
        <sz val="8"/>
        <color indexed="8"/>
        <rFont val="Times New Roman"/>
        <family val="1"/>
      </rPr>
      <t>of 20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</si>
</sst>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%"/>
    <numFmt numFmtId="172" formatCode="0.00000"/>
    <numFmt numFmtId="173" formatCode="0.000000"/>
    <numFmt numFmtId="174" formatCode="0.00000000"/>
    <numFmt numFmtId="175" formatCode="0.0000000"/>
    <numFmt numFmtId="176" formatCode="0.000000000"/>
    <numFmt numFmtId="177" formatCode="0.0000000000"/>
  </numFmts>
  <fonts count="18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9"/>
      <name val="Tahoma"/>
      <family val="2"/>
    </font>
    <font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b/>
      <sz val="8"/>
      <name val="Times New Roman"/>
      <family val="1"/>
    </font>
    <font>
      <sz val="7"/>
      <color indexed="8"/>
      <name val="Times New Roman"/>
      <family val="1"/>
    </font>
    <font>
      <vertAlign val="superscript"/>
      <sz val="7"/>
      <color indexed="8"/>
      <name val="Times New Roman"/>
      <family val="1"/>
    </font>
    <font>
      <sz val="6"/>
      <color indexed="8"/>
      <name val="Times New Roman"/>
      <family val="1"/>
    </font>
    <font>
      <vertAlign val="superscript"/>
      <sz val="6"/>
      <color indexed="8"/>
      <name val="Times New Roman"/>
      <family val="1"/>
    </font>
    <font>
      <sz val="5"/>
      <color indexed="8"/>
      <name val="Times New Roman"/>
      <family val="1"/>
    </font>
    <font>
      <vertAlign val="superscript"/>
      <sz val="5"/>
      <color indexed="8"/>
      <name val="Times New Roman"/>
      <family val="1"/>
    </font>
    <font>
      <vertAlign val="superscript"/>
      <sz val="8"/>
      <color indexed="55"/>
      <name val="Times New Roman"/>
      <family val="1"/>
    </font>
    <font>
      <u val="single"/>
      <sz val="6"/>
      <color indexed="8"/>
      <name val="Times New Roman"/>
      <family val="1"/>
    </font>
    <font>
      <u val="single"/>
      <sz val="5"/>
      <color indexed="8"/>
      <name val="Times New Roman"/>
      <family val="1"/>
    </font>
    <font>
      <b/>
      <u val="single"/>
      <sz val="5"/>
      <color indexed="8"/>
      <name val="Times New Roman"/>
      <family val="1"/>
    </font>
    <font>
      <u val="single"/>
      <sz val="7"/>
      <color indexed="8"/>
      <name val="Times New Roman"/>
      <family val="1"/>
    </font>
    <font>
      <u val="single"/>
      <sz val="8"/>
      <color indexed="8"/>
      <name val="Times New Roman"/>
      <family val="1"/>
    </font>
    <font>
      <b/>
      <u val="single"/>
      <sz val="6"/>
      <color indexed="8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u val="single"/>
      <sz val="10.5"/>
      <name val="Times New Roman"/>
      <family val="1"/>
    </font>
    <font>
      <u val="single"/>
      <sz val="8"/>
      <name val="Times New Roman"/>
      <family val="1"/>
    </font>
    <font>
      <i/>
      <sz val="8"/>
      <name val="Times New Roman"/>
      <family val="1"/>
    </font>
    <font>
      <sz val="8"/>
      <color indexed="8"/>
      <name val="Calibri"/>
      <family val="2"/>
    </font>
    <font>
      <vertAlign val="superscript"/>
      <sz val="7"/>
      <color indexed="8"/>
      <name val="Trebuchet MS"/>
      <family val="2"/>
    </font>
    <font>
      <b/>
      <u val="single"/>
      <sz val="7"/>
      <color indexed="8"/>
      <name val="Times New Roman"/>
      <family val="1"/>
    </font>
    <font>
      <sz val="10"/>
      <color indexed="8"/>
      <name val="Calibri"/>
      <family val="2"/>
    </font>
    <font>
      <sz val="7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2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55"/>
      <name val="Times New Roman"/>
      <family val="1"/>
    </font>
    <font>
      <i/>
      <sz val="8"/>
      <color indexed="8"/>
      <name val="Times New Roman"/>
      <family val="1"/>
    </font>
    <font>
      <sz val="8"/>
      <color indexed="23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23"/>
      <name val="Times New Roman"/>
      <family val="1"/>
    </font>
    <font>
      <sz val="8"/>
      <color indexed="10"/>
      <name val="Times New Roman"/>
      <family val="1"/>
    </font>
    <font>
      <sz val="11"/>
      <color indexed="23"/>
      <name val="Calibri"/>
      <family val="2"/>
    </font>
    <font>
      <b/>
      <sz val="8"/>
      <color indexed="10"/>
      <name val="Times New Roman"/>
      <family val="1"/>
    </font>
    <font>
      <b/>
      <sz val="7"/>
      <color indexed="8"/>
      <name val="Times New Roman"/>
      <family val="1"/>
    </font>
    <font>
      <sz val="8"/>
      <color indexed="9"/>
      <name val="Times New Roman"/>
      <family val="1"/>
    </font>
    <font>
      <b/>
      <sz val="8"/>
      <color indexed="9"/>
      <name val="Times New Roman"/>
      <family val="1"/>
    </font>
    <font>
      <sz val="11"/>
      <color indexed="9"/>
      <name val="Times New Roman"/>
      <family val="1"/>
    </font>
    <font>
      <b/>
      <u val="single"/>
      <sz val="10.5"/>
      <color indexed="9"/>
      <name val="Times New Roman"/>
      <family val="1"/>
    </font>
    <font>
      <sz val="12"/>
      <color indexed="9"/>
      <name val="Times New Roman"/>
      <family val="1"/>
    </font>
    <font>
      <sz val="10.5"/>
      <color indexed="9"/>
      <name val="Times New Roman"/>
      <family val="1"/>
    </font>
    <font>
      <b/>
      <sz val="10.5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10"/>
      <name val="Times New Roman"/>
      <family val="1"/>
    </font>
    <font>
      <b/>
      <sz val="10.5"/>
      <color indexed="10"/>
      <name val="Times New Roman"/>
      <family val="1"/>
    </font>
    <font>
      <sz val="11"/>
      <color indexed="10"/>
      <name val="Times New Roman"/>
      <family val="1"/>
    </font>
    <font>
      <b/>
      <sz val="8"/>
      <color indexed="30"/>
      <name val="Times New Roman"/>
      <family val="1"/>
    </font>
    <font>
      <sz val="8"/>
      <color indexed="30"/>
      <name val="Times New Roman"/>
      <family val="1"/>
    </font>
    <font>
      <sz val="12"/>
      <color indexed="30"/>
      <name val="Times New Roman"/>
      <family val="1"/>
    </font>
    <font>
      <sz val="8"/>
      <color indexed="57"/>
      <name val="Times New Roman"/>
      <family val="1"/>
    </font>
    <font>
      <sz val="12"/>
      <color indexed="57"/>
      <name val="Times New Roman"/>
      <family val="1"/>
    </font>
    <font>
      <sz val="11"/>
      <color indexed="57"/>
      <name val="Times New Roman"/>
      <family val="1"/>
    </font>
    <font>
      <sz val="8"/>
      <color indexed="17"/>
      <name val="Times New Roman"/>
      <family val="1"/>
    </font>
    <font>
      <b/>
      <sz val="8"/>
      <color indexed="8"/>
      <name val="Calibri"/>
      <family val="2"/>
    </font>
    <font>
      <sz val="6"/>
      <color indexed="9"/>
      <name val="Times New Roman"/>
      <family val="1"/>
    </font>
    <font>
      <i/>
      <sz val="7"/>
      <color indexed="8"/>
      <name val="Times New Roman"/>
      <family val="1"/>
    </font>
    <font>
      <sz val="11"/>
      <name val="Calibri"/>
      <family val="2"/>
    </font>
    <font>
      <i/>
      <sz val="11"/>
      <color indexed="8"/>
      <name val="Calibri"/>
      <family val="2"/>
    </font>
    <font>
      <sz val="11"/>
      <color indexed="55"/>
      <name val="Calibri"/>
      <family val="2"/>
    </font>
    <font>
      <sz val="11"/>
      <color indexed="55"/>
      <name val="Times New Roman"/>
      <family val="1"/>
    </font>
    <font>
      <sz val="11"/>
      <color indexed="8"/>
      <name val="Times New Roman"/>
      <family val="1"/>
    </font>
    <font>
      <i/>
      <sz val="6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Times New Roman"/>
      <family val="1"/>
    </font>
    <font>
      <b/>
      <sz val="6"/>
      <color indexed="8"/>
      <name val="Times New Roman"/>
      <family val="1"/>
    </font>
    <font>
      <sz val="9"/>
      <name val="Calibri"/>
      <family val="2"/>
    </font>
    <font>
      <i/>
      <sz val="8"/>
      <color indexed="9"/>
      <name val="Times New Roman"/>
      <family val="1"/>
    </font>
    <font>
      <i/>
      <sz val="10.5"/>
      <color indexed="9"/>
      <name val="Times New Roman"/>
      <family val="1"/>
    </font>
    <font>
      <b/>
      <i/>
      <sz val="8"/>
      <color indexed="9"/>
      <name val="Times New Roman"/>
      <family val="1"/>
    </font>
    <font>
      <i/>
      <sz val="8"/>
      <color indexed="55"/>
      <name val="Times New Roman"/>
      <family val="1"/>
    </font>
    <font>
      <sz val="6"/>
      <color indexed="55"/>
      <name val="Times New Roman"/>
      <family val="1"/>
    </font>
    <font>
      <sz val="7"/>
      <color indexed="8"/>
      <name val="Calibri"/>
      <family val="2"/>
    </font>
    <font>
      <b/>
      <sz val="12"/>
      <color indexed="8"/>
      <name val="Times New Roman"/>
      <family val="1"/>
    </font>
    <font>
      <strike/>
      <sz val="7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2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0" tint="-0.24997000396251678"/>
      <name val="Times New Roman"/>
      <family val="1"/>
    </font>
    <font>
      <i/>
      <sz val="8"/>
      <color theme="1"/>
      <name val="Times New Roman"/>
      <family val="1"/>
    </font>
    <font>
      <sz val="8"/>
      <color theme="0" tint="-0.4999699890613556"/>
      <name val="Times New Roman"/>
      <family val="1"/>
    </font>
    <font>
      <b/>
      <sz val="12"/>
      <color rgb="FFFF0000"/>
      <name val="Times New Roman"/>
      <family val="1"/>
    </font>
    <font>
      <b/>
      <sz val="8"/>
      <color theme="0" tint="-0.4999699890613556"/>
      <name val="Times New Roman"/>
      <family val="1"/>
    </font>
    <font>
      <sz val="8"/>
      <color rgb="FFFF0000"/>
      <name val="Times New Roman"/>
      <family val="1"/>
    </font>
    <font>
      <sz val="11"/>
      <color theme="0" tint="-0.4999699890613556"/>
      <name val="Calibri"/>
      <family val="2"/>
    </font>
    <font>
      <b/>
      <sz val="8"/>
      <color rgb="FFFF0000"/>
      <name val="Times New Roman"/>
      <family val="1"/>
    </font>
    <font>
      <sz val="6"/>
      <color theme="1"/>
      <name val="Times New Roman"/>
      <family val="1"/>
    </font>
    <font>
      <sz val="8"/>
      <color rgb="FF000000"/>
      <name val="Times New Roman"/>
      <family val="1"/>
    </font>
    <font>
      <i/>
      <sz val="8"/>
      <color rgb="FF000000"/>
      <name val="Times New Roman"/>
      <family val="1"/>
    </font>
    <font>
      <b/>
      <sz val="7"/>
      <color theme="1"/>
      <name val="Times New Roman"/>
      <family val="1"/>
    </font>
    <font>
      <b/>
      <sz val="8"/>
      <color rgb="FF000000"/>
      <name val="Times New Roman"/>
      <family val="1"/>
    </font>
    <font>
      <sz val="8"/>
      <color theme="0"/>
      <name val="Times New Roman"/>
      <family val="1"/>
    </font>
    <font>
      <b/>
      <sz val="8"/>
      <color theme="0"/>
      <name val="Times New Roman"/>
      <family val="1"/>
    </font>
    <font>
      <sz val="11"/>
      <color theme="0"/>
      <name val="Times New Roman"/>
      <family val="1"/>
    </font>
    <font>
      <b/>
      <u val="single"/>
      <sz val="10.5"/>
      <color theme="0"/>
      <name val="Times New Roman"/>
      <family val="1"/>
    </font>
    <font>
      <sz val="12"/>
      <color theme="0"/>
      <name val="Times New Roman"/>
      <family val="1"/>
    </font>
    <font>
      <sz val="10.5"/>
      <color theme="0"/>
      <name val="Times New Roman"/>
      <family val="1"/>
    </font>
    <font>
      <b/>
      <sz val="10.5"/>
      <color theme="0"/>
      <name val="Times New Roman"/>
      <family val="1"/>
    </font>
    <font>
      <b/>
      <sz val="12"/>
      <color theme="0"/>
      <name val="Times New Roman"/>
      <family val="1"/>
    </font>
    <font>
      <sz val="8"/>
      <color theme="1"/>
      <name val="Calibri"/>
      <family val="2"/>
    </font>
    <font>
      <sz val="7"/>
      <color theme="1"/>
      <name val="Times New Roman"/>
      <family val="1"/>
    </font>
    <font>
      <sz val="12"/>
      <color rgb="FFFF0000"/>
      <name val="Times New Roman"/>
      <family val="1"/>
    </font>
    <font>
      <b/>
      <sz val="10.5"/>
      <color rgb="FFFF0000"/>
      <name val="Times New Roman"/>
      <family val="1"/>
    </font>
    <font>
      <sz val="11"/>
      <color rgb="FFFF0000"/>
      <name val="Times New Roman"/>
      <family val="1"/>
    </font>
    <font>
      <b/>
      <sz val="8"/>
      <color rgb="FF0070C0"/>
      <name val="Times New Roman"/>
      <family val="1"/>
    </font>
    <font>
      <sz val="8"/>
      <color rgb="FF0070C0"/>
      <name val="Times New Roman"/>
      <family val="1"/>
    </font>
    <font>
      <sz val="12"/>
      <color rgb="FF0070C0"/>
      <name val="Times New Roman"/>
      <family val="1"/>
    </font>
    <font>
      <sz val="8"/>
      <color theme="6"/>
      <name val="Times New Roman"/>
      <family val="1"/>
    </font>
    <font>
      <sz val="12"/>
      <color theme="6"/>
      <name val="Times New Roman"/>
      <family val="1"/>
    </font>
    <font>
      <sz val="11"/>
      <color theme="6"/>
      <name val="Times New Roman"/>
      <family val="1"/>
    </font>
    <font>
      <sz val="8"/>
      <color rgb="FF00B050"/>
      <name val="Times New Roman"/>
      <family val="1"/>
    </font>
    <font>
      <sz val="8"/>
      <color theme="0" tint="-0.3499799966812134"/>
      <name val="Times New Roman"/>
      <family val="1"/>
    </font>
    <font>
      <b/>
      <sz val="8"/>
      <color theme="1"/>
      <name val="Calibri"/>
      <family val="2"/>
    </font>
    <font>
      <sz val="6"/>
      <color theme="0"/>
      <name val="Times New Roman"/>
      <family val="1"/>
    </font>
    <font>
      <i/>
      <sz val="7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Calibri"/>
      <family val="2"/>
    </font>
    <font>
      <sz val="11"/>
      <color theme="0" tint="-0.3499799966812134"/>
      <name val="Calibri"/>
      <family val="2"/>
    </font>
    <font>
      <sz val="11"/>
      <color theme="0" tint="-0.3499799966812134"/>
      <name val="Times New Roman"/>
      <family val="1"/>
    </font>
    <font>
      <sz val="11"/>
      <color theme="1"/>
      <name val="Times New Roman"/>
      <family val="1"/>
    </font>
    <font>
      <i/>
      <sz val="6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u val="single"/>
      <sz val="10"/>
      <color theme="10"/>
      <name val="Times New Roman"/>
      <family val="1"/>
    </font>
    <font>
      <i/>
      <sz val="8"/>
      <color theme="0" tint="-0.3499799966812134"/>
      <name val="Times New Roman"/>
      <family val="1"/>
    </font>
    <font>
      <sz val="6"/>
      <color theme="0" tint="-0.24997000396251678"/>
      <name val="Times New Roman"/>
      <family val="1"/>
    </font>
    <font>
      <b/>
      <sz val="6"/>
      <color theme="1"/>
      <name val="Times New Roman"/>
      <family val="1"/>
    </font>
    <font>
      <u val="single"/>
      <sz val="8"/>
      <color theme="1"/>
      <name val="Times New Roman"/>
      <family val="1"/>
    </font>
    <font>
      <sz val="8"/>
      <color rgb="FFBFBFBF"/>
      <name val="Times New Roman"/>
      <family val="1"/>
    </font>
    <font>
      <b/>
      <i/>
      <sz val="8"/>
      <color theme="0"/>
      <name val="Times New Roman"/>
      <family val="1"/>
    </font>
    <font>
      <i/>
      <sz val="10.5"/>
      <color theme="0"/>
      <name val="Times New Roman"/>
      <family val="1"/>
    </font>
    <font>
      <i/>
      <sz val="8"/>
      <color theme="0"/>
      <name val="Times New Roman"/>
      <family val="1"/>
    </font>
    <font>
      <u val="single"/>
      <sz val="7"/>
      <color theme="1"/>
      <name val="Times New Roman"/>
      <family val="1"/>
    </font>
    <font>
      <sz val="7"/>
      <color rgb="FF000000"/>
      <name val="Times New Roman"/>
      <family val="1"/>
    </font>
    <font>
      <u val="single"/>
      <sz val="5"/>
      <color theme="1"/>
      <name val="Times New Roman"/>
      <family val="1"/>
    </font>
    <font>
      <sz val="6"/>
      <color rgb="FF000000"/>
      <name val="Times New Roman"/>
      <family val="1"/>
    </font>
    <font>
      <u val="single"/>
      <sz val="6"/>
      <color theme="1"/>
      <name val="Times New Roman"/>
      <family val="1"/>
    </font>
    <font>
      <sz val="5"/>
      <color rgb="FF000000"/>
      <name val="Times New Roman"/>
      <family val="1"/>
    </font>
    <font>
      <sz val="6"/>
      <color theme="0" tint="-0.3499799966812134"/>
      <name val="Times New Roman"/>
      <family val="1"/>
    </font>
    <font>
      <sz val="7"/>
      <color theme="1"/>
      <name val="Calibri"/>
      <family val="2"/>
    </font>
    <font>
      <b/>
      <sz val="8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3499799966812134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/>
      <right style="thin"/>
      <top style="hair"/>
      <bottom>
        <color indexed="63"/>
      </bottom>
    </border>
    <border>
      <left style="thin"/>
      <right/>
      <top style="hair"/>
      <bottom style="hair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/>
      <top style="hair"/>
      <bottom/>
    </border>
    <border>
      <left style="thin"/>
      <right/>
      <top>
        <color indexed="63"/>
      </top>
      <bottom style="hair"/>
    </border>
    <border>
      <left/>
      <right style="medium"/>
      <top/>
      <bottom/>
    </border>
    <border>
      <left/>
      <right style="medium"/>
      <top/>
      <bottom style="thin"/>
    </border>
    <border>
      <left/>
      <right>
        <color indexed="63"/>
      </right>
      <top/>
      <bottom style="thin"/>
    </border>
    <border>
      <left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/>
      <top style="medium"/>
      <bottom style="hair"/>
    </border>
    <border>
      <left/>
      <right style="medium"/>
      <top style="hair"/>
      <bottom style="hair"/>
    </border>
    <border>
      <left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hair"/>
      <bottom/>
    </border>
    <border>
      <left style="medium"/>
      <right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medium"/>
      <top style="thin"/>
      <bottom/>
    </border>
    <border>
      <left style="medium"/>
      <right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04" fillId="14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25" borderId="0" applyNumberFormat="0" applyBorder="0" applyAlignment="0" applyProtection="0"/>
    <xf numFmtId="0" fontId="105" fillId="26" borderId="0" applyNumberFormat="0" applyBorder="0" applyAlignment="0" applyProtection="0"/>
    <xf numFmtId="0" fontId="106" fillId="27" borderId="1" applyNumberFormat="0" applyAlignment="0" applyProtection="0"/>
    <xf numFmtId="0" fontId="10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29" borderId="0" applyNumberFormat="0" applyBorder="0" applyAlignment="0" applyProtection="0"/>
    <xf numFmtId="0" fontId="111" fillId="0" borderId="3" applyNumberFormat="0" applyFill="0" applyAlignment="0" applyProtection="0"/>
    <xf numFmtId="0" fontId="112" fillId="0" borderId="4" applyNumberFormat="0" applyFill="0" applyAlignment="0" applyProtection="0"/>
    <xf numFmtId="0" fontId="113" fillId="0" borderId="5" applyNumberFormat="0" applyFill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30" borderId="1" applyNumberFormat="0" applyAlignment="0" applyProtection="0"/>
    <xf numFmtId="0" fontId="116" fillId="0" borderId="6" applyNumberFormat="0" applyFill="0" applyAlignment="0" applyProtection="0"/>
    <xf numFmtId="0" fontId="117" fillId="31" borderId="0" applyNumberFormat="0" applyBorder="0" applyAlignment="0" applyProtection="0"/>
    <xf numFmtId="0" fontId="0" fillId="32" borderId="7" applyNumberFormat="0" applyFont="0" applyAlignment="0" applyProtection="0"/>
    <xf numFmtId="0" fontId="118" fillId="27" borderId="8" applyNumberFormat="0" applyAlignment="0" applyProtection="0"/>
    <xf numFmtId="9" fontId="0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9" applyNumberFormat="0" applyFill="0" applyAlignment="0" applyProtection="0"/>
    <xf numFmtId="0" fontId="121" fillId="0" borderId="0" applyNumberFormat="0" applyFill="0" applyBorder="0" applyAlignment="0" applyProtection="0"/>
  </cellStyleXfs>
  <cellXfs count="1061">
    <xf numFmtId="0" fontId="0" fillId="0" borderId="0" xfId="0" applyFont="1" applyAlignment="1">
      <alignment/>
    </xf>
    <xf numFmtId="0" fontId="122" fillId="0" borderId="10" xfId="0" applyFont="1" applyBorder="1" applyAlignment="1">
      <alignment horizontal="center" vertical="center" wrapText="1"/>
    </xf>
    <xf numFmtId="0" fontId="123" fillId="0" borderId="11" xfId="0" applyFont="1" applyBorder="1" applyAlignment="1">
      <alignment horizontal="center" vertical="center" wrapText="1"/>
    </xf>
    <xf numFmtId="0" fontId="122" fillId="0" borderId="12" xfId="0" applyFont="1" applyBorder="1" applyAlignment="1">
      <alignment horizontal="center" vertical="center" wrapText="1"/>
    </xf>
    <xf numFmtId="0" fontId="124" fillId="0" borderId="13" xfId="0" applyFont="1" applyBorder="1" applyAlignment="1">
      <alignment horizontal="center" vertical="center" wrapText="1"/>
    </xf>
    <xf numFmtId="2" fontId="12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25" fillId="0" borderId="0" xfId="0" applyFont="1" applyFill="1" applyBorder="1" applyAlignment="1">
      <alignment horizontal="center" vertical="center" wrapText="1"/>
    </xf>
    <xf numFmtId="9" fontId="123" fillId="0" borderId="0" xfId="59" applyFont="1" applyAlignment="1">
      <alignment horizontal="center" vertical="center" wrapText="1"/>
    </xf>
    <xf numFmtId="0" fontId="123" fillId="0" borderId="14" xfId="0" applyFont="1" applyBorder="1" applyAlignment="1">
      <alignment horizontal="center" vertical="center" wrapText="1"/>
    </xf>
    <xf numFmtId="0" fontId="125" fillId="0" borderId="15" xfId="0" applyFont="1" applyFill="1" applyBorder="1" applyAlignment="1">
      <alignment horizontal="center" vertical="center" wrapText="1"/>
    </xf>
    <xf numFmtId="49" fontId="123" fillId="0" borderId="0" xfId="0" applyNumberFormat="1" applyFont="1" applyAlignment="1">
      <alignment horizontal="center" vertical="center" wrapText="1"/>
    </xf>
    <xf numFmtId="0" fontId="123" fillId="0" borderId="0" xfId="0" applyNumberFormat="1" applyFont="1" applyAlignment="1">
      <alignment horizontal="center" vertical="center" wrapText="1"/>
    </xf>
    <xf numFmtId="0" fontId="123" fillId="0" borderId="16" xfId="0" applyFont="1" applyBorder="1" applyAlignment="1">
      <alignment horizontal="center" vertical="center" wrapText="1"/>
    </xf>
    <xf numFmtId="0" fontId="125" fillId="0" borderId="17" xfId="0" applyFont="1" applyFill="1" applyBorder="1" applyAlignment="1">
      <alignment horizontal="center" vertical="center" wrapText="1"/>
    </xf>
    <xf numFmtId="9" fontId="125" fillId="0" borderId="14" xfId="59" applyFont="1" applyFill="1" applyBorder="1" applyAlignment="1">
      <alignment horizontal="center" vertical="center" wrapText="1"/>
    </xf>
    <xf numFmtId="0" fontId="125" fillId="0" borderId="18" xfId="0" applyFont="1" applyFill="1" applyBorder="1" applyAlignment="1">
      <alignment horizontal="center" vertical="center" wrapText="1"/>
    </xf>
    <xf numFmtId="9" fontId="125" fillId="0" borderId="19" xfId="59" applyFont="1" applyFill="1" applyBorder="1" applyAlignment="1">
      <alignment horizontal="center" vertical="center" wrapText="1"/>
    </xf>
    <xf numFmtId="166" fontId="123" fillId="0" borderId="14" xfId="0" applyNumberFormat="1" applyFont="1" applyBorder="1" applyAlignment="1">
      <alignment horizontal="center" vertical="center" wrapText="1"/>
    </xf>
    <xf numFmtId="0" fontId="123" fillId="0" borderId="0" xfId="0" applyFont="1" applyAlignment="1">
      <alignment horizontal="center" vertical="center" wrapText="1"/>
    </xf>
    <xf numFmtId="1" fontId="123" fillId="0" borderId="0" xfId="0" applyNumberFormat="1" applyFont="1" applyAlignment="1">
      <alignment horizontal="center" vertical="center" wrapText="1"/>
    </xf>
    <xf numFmtId="9" fontId="123" fillId="0" borderId="14" xfId="0" applyNumberFormat="1" applyFont="1" applyBorder="1" applyAlignment="1">
      <alignment horizontal="center" vertical="center" wrapText="1"/>
    </xf>
    <xf numFmtId="0" fontId="123" fillId="0" borderId="15" xfId="0" applyFont="1" applyBorder="1" applyAlignment="1">
      <alignment horizontal="center" vertical="center" wrapText="1"/>
    </xf>
    <xf numFmtId="0" fontId="123" fillId="0" borderId="17" xfId="0" applyFont="1" applyBorder="1" applyAlignment="1">
      <alignment horizontal="center" vertical="center" wrapText="1"/>
    </xf>
    <xf numFmtId="0" fontId="122" fillId="0" borderId="0" xfId="0" applyFont="1" applyBorder="1" applyAlignment="1">
      <alignment horizontal="center" vertical="center" wrapText="1"/>
    </xf>
    <xf numFmtId="0" fontId="122" fillId="0" borderId="11" xfId="0" applyFont="1" applyBorder="1" applyAlignment="1">
      <alignment horizontal="center" vertical="center" wrapText="1"/>
    </xf>
    <xf numFmtId="0" fontId="122" fillId="0" borderId="20" xfId="0" applyFont="1" applyBorder="1" applyAlignment="1">
      <alignment horizontal="center" vertical="center" wrapText="1"/>
    </xf>
    <xf numFmtId="0" fontId="123" fillId="0" borderId="21" xfId="0" applyFont="1" applyBorder="1" applyAlignment="1">
      <alignment horizontal="center" vertical="center" wrapText="1"/>
    </xf>
    <xf numFmtId="9" fontId="123" fillId="0" borderId="22" xfId="59" applyFont="1" applyBorder="1" applyAlignment="1">
      <alignment horizontal="center" vertical="center" wrapText="1"/>
    </xf>
    <xf numFmtId="0" fontId="123" fillId="0" borderId="23" xfId="0" applyFont="1" applyBorder="1" applyAlignment="1">
      <alignment horizontal="center" vertical="center" wrapText="1"/>
    </xf>
    <xf numFmtId="0" fontId="123" fillId="0" borderId="22" xfId="0" applyFont="1" applyBorder="1" applyAlignment="1">
      <alignment horizontal="center" vertical="center" wrapText="1"/>
    </xf>
    <xf numFmtId="166" fontId="123" fillId="0" borderId="22" xfId="0" applyNumberFormat="1" applyFont="1" applyBorder="1" applyAlignment="1">
      <alignment horizontal="center" vertical="center" wrapText="1"/>
    </xf>
    <xf numFmtId="0" fontId="123" fillId="0" borderId="13" xfId="0" applyFont="1" applyBorder="1" applyAlignment="1">
      <alignment horizontal="center" vertical="center" wrapText="1"/>
    </xf>
    <xf numFmtId="0" fontId="123" fillId="0" borderId="0" xfId="0" applyFont="1" applyBorder="1" applyAlignment="1">
      <alignment horizontal="center" vertical="center" wrapText="1"/>
    </xf>
    <xf numFmtId="49" fontId="123" fillId="0" borderId="24" xfId="0" applyNumberFormat="1" applyFont="1" applyBorder="1" applyAlignment="1">
      <alignment vertical="center" wrapText="1"/>
    </xf>
    <xf numFmtId="1" fontId="123" fillId="0" borderId="25" xfId="0" applyNumberFormat="1" applyFont="1" applyBorder="1" applyAlignment="1">
      <alignment vertical="center" wrapText="1"/>
    </xf>
    <xf numFmtId="1" fontId="123" fillId="0" borderId="13" xfId="0" applyNumberFormat="1" applyFont="1" applyBorder="1" applyAlignment="1">
      <alignment vertical="center" wrapText="1"/>
    </xf>
    <xf numFmtId="9" fontId="123" fillId="0" borderId="22" xfId="0" applyNumberFormat="1" applyFont="1" applyBorder="1" applyAlignment="1">
      <alignment horizontal="center" vertical="center" wrapText="1"/>
    </xf>
    <xf numFmtId="0" fontId="123" fillId="0" borderId="19" xfId="0" applyFont="1" applyBorder="1" applyAlignment="1">
      <alignment horizontal="center" vertical="center" wrapText="1"/>
    </xf>
    <xf numFmtId="9" fontId="123" fillId="0" borderId="14" xfId="59" applyFont="1" applyBorder="1" applyAlignment="1">
      <alignment horizontal="center" vertical="center" wrapText="1"/>
    </xf>
    <xf numFmtId="0" fontId="125" fillId="0" borderId="25" xfId="0" applyFont="1" applyFill="1" applyBorder="1" applyAlignment="1">
      <alignment horizontal="center" vertical="center" wrapText="1"/>
    </xf>
    <xf numFmtId="0" fontId="125" fillId="0" borderId="13" xfId="0" applyFont="1" applyFill="1" applyBorder="1" applyAlignment="1">
      <alignment horizontal="center" vertical="center" wrapText="1"/>
    </xf>
    <xf numFmtId="9" fontId="125" fillId="0" borderId="16" xfId="59" applyFont="1" applyFill="1" applyBorder="1" applyAlignment="1">
      <alignment horizontal="center" vertical="center" wrapText="1"/>
    </xf>
    <xf numFmtId="0" fontId="123" fillId="0" borderId="0" xfId="0" applyFont="1" applyFill="1" applyAlignment="1">
      <alignment horizontal="center" vertical="center" wrapText="1"/>
    </xf>
    <xf numFmtId="0" fontId="123" fillId="0" borderId="0" xfId="0" applyFont="1" applyAlignment="1">
      <alignment horizontal="center" vertical="center"/>
    </xf>
    <xf numFmtId="171" fontId="123" fillId="0" borderId="0" xfId="59" applyNumberFormat="1" applyFont="1" applyAlignment="1">
      <alignment horizontal="center" vertical="center"/>
    </xf>
    <xf numFmtId="1" fontId="123" fillId="0" borderId="0" xfId="59" applyNumberFormat="1" applyFont="1" applyAlignment="1">
      <alignment horizontal="center" vertical="center"/>
    </xf>
    <xf numFmtId="16" fontId="123" fillId="0" borderId="0" xfId="0" applyNumberFormat="1" applyFont="1" applyAlignment="1">
      <alignment horizontal="center" vertical="center"/>
    </xf>
    <xf numFmtId="0" fontId="123" fillId="0" borderId="18" xfId="0" applyFont="1" applyBorder="1" applyAlignment="1">
      <alignment horizontal="center" vertical="center"/>
    </xf>
    <xf numFmtId="0" fontId="123" fillId="0" borderId="0" xfId="0" applyFont="1" applyBorder="1" applyAlignment="1">
      <alignment horizontal="center" vertical="center"/>
    </xf>
    <xf numFmtId="0" fontId="123" fillId="0" borderId="19" xfId="0" applyFont="1" applyBorder="1" applyAlignment="1">
      <alignment horizontal="center" vertical="center"/>
    </xf>
    <xf numFmtId="0" fontId="123" fillId="0" borderId="18" xfId="0" applyFont="1" applyBorder="1" applyAlignment="1">
      <alignment vertical="center"/>
    </xf>
    <xf numFmtId="0" fontId="123" fillId="0" borderId="15" xfId="0" applyFont="1" applyBorder="1" applyAlignment="1">
      <alignment horizontal="center" vertical="center"/>
    </xf>
    <xf numFmtId="0" fontId="123" fillId="0" borderId="17" xfId="0" applyFont="1" applyBorder="1" applyAlignment="1">
      <alignment horizontal="center" vertical="center"/>
    </xf>
    <xf numFmtId="0" fontId="123" fillId="0" borderId="14" xfId="0" applyFont="1" applyBorder="1" applyAlignment="1">
      <alignment horizontal="center" vertical="center"/>
    </xf>
    <xf numFmtId="0" fontId="123" fillId="0" borderId="13" xfId="0" applyFont="1" applyBorder="1" applyAlignment="1">
      <alignment horizontal="center" vertical="center"/>
    </xf>
    <xf numFmtId="0" fontId="123" fillId="0" borderId="25" xfId="0" applyFont="1" applyBorder="1" applyAlignment="1">
      <alignment horizontal="center" vertical="center"/>
    </xf>
    <xf numFmtId="0" fontId="123" fillId="0" borderId="16" xfId="0" applyFont="1" applyBorder="1" applyAlignment="1">
      <alignment horizontal="center" vertical="center"/>
    </xf>
    <xf numFmtId="0" fontId="124" fillId="0" borderId="15" xfId="0" applyFont="1" applyBorder="1" applyAlignment="1">
      <alignment horizontal="center" vertical="center" wrapText="1"/>
    </xf>
    <xf numFmtId="0" fontId="122" fillId="0" borderId="0" xfId="0" applyFont="1" applyAlignment="1">
      <alignment horizontal="center" vertical="center" wrapText="1"/>
    </xf>
    <xf numFmtId="49" fontId="123" fillId="0" borderId="26" xfId="0" applyNumberFormat="1" applyFont="1" applyBorder="1" applyAlignment="1">
      <alignment vertical="center" wrapText="1"/>
    </xf>
    <xf numFmtId="166" fontId="123" fillId="0" borderId="0" xfId="0" applyNumberFormat="1" applyFont="1" applyAlignment="1">
      <alignment horizontal="center" vertical="center" wrapText="1"/>
    </xf>
    <xf numFmtId="0" fontId="12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" fontId="123" fillId="0" borderId="0" xfId="0" applyNumberFormat="1" applyFont="1" applyBorder="1" applyAlignment="1">
      <alignment horizontal="center" vertical="center"/>
    </xf>
    <xf numFmtId="1" fontId="126" fillId="0" borderId="0" xfId="0" applyNumberFormat="1" applyFont="1" applyBorder="1" applyAlignment="1">
      <alignment horizontal="center" vertical="center" wrapText="1"/>
    </xf>
    <xf numFmtId="1" fontId="123" fillId="0" borderId="0" xfId="0" applyNumberFormat="1" applyFont="1" applyBorder="1" applyAlignment="1">
      <alignment horizontal="center"/>
    </xf>
    <xf numFmtId="1" fontId="127" fillId="0" borderId="0" xfId="0" applyNumberFormat="1" applyFont="1" applyBorder="1" applyAlignment="1">
      <alignment horizontal="center" vertical="center" wrapText="1"/>
    </xf>
    <xf numFmtId="49" fontId="126" fillId="0" borderId="0" xfId="0" applyNumberFormat="1" applyFont="1" applyBorder="1" applyAlignment="1">
      <alignment horizontal="center" vertical="center" wrapText="1"/>
    </xf>
    <xf numFmtId="1" fontId="128" fillId="0" borderId="0" xfId="0" applyNumberFormat="1" applyFont="1" applyBorder="1" applyAlignment="1">
      <alignment horizontal="center" vertical="center" wrapText="1"/>
    </xf>
    <xf numFmtId="0" fontId="126" fillId="0" borderId="0" xfId="0" applyFont="1" applyBorder="1" applyAlignment="1">
      <alignment horizontal="center" vertical="center"/>
    </xf>
    <xf numFmtId="9" fontId="129" fillId="0" borderId="0" xfId="59" applyFont="1" applyBorder="1" applyAlignment="1">
      <alignment horizontal="center" vertical="center"/>
    </xf>
    <xf numFmtId="0" fontId="13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123" fillId="0" borderId="0" xfId="0" applyFont="1" applyAlignment="1">
      <alignment horizontal="center"/>
    </xf>
    <xf numFmtId="1" fontId="123" fillId="0" borderId="0" xfId="0" applyNumberFormat="1" applyFont="1" applyAlignment="1">
      <alignment horizontal="center"/>
    </xf>
    <xf numFmtId="166" fontId="123" fillId="0" borderId="0" xfId="0" applyNumberFormat="1" applyFont="1" applyBorder="1" applyAlignment="1">
      <alignment vertical="center" wrapText="1"/>
    </xf>
    <xf numFmtId="166" fontId="124" fillId="0" borderId="0" xfId="0" applyNumberFormat="1" applyFont="1" applyBorder="1" applyAlignment="1">
      <alignment vertical="center" wrapText="1"/>
    </xf>
    <xf numFmtId="166" fontId="126" fillId="0" borderId="0" xfId="0" applyNumberFormat="1" applyFont="1" applyBorder="1" applyAlignment="1">
      <alignment vertical="center" wrapText="1"/>
    </xf>
    <xf numFmtId="166" fontId="127" fillId="0" borderId="0" xfId="0" applyNumberFormat="1" applyFont="1" applyBorder="1" applyAlignment="1">
      <alignment vertical="center" wrapText="1"/>
    </xf>
    <xf numFmtId="1" fontId="131" fillId="0" borderId="0" xfId="0" applyNumberFormat="1" applyFont="1" applyBorder="1" applyAlignment="1">
      <alignment horizontal="center" vertical="center" wrapText="1"/>
    </xf>
    <xf numFmtId="166" fontId="123" fillId="0" borderId="0" xfId="0" applyNumberFormat="1" applyFont="1" applyAlignment="1">
      <alignment horizontal="center"/>
    </xf>
    <xf numFmtId="166" fontId="6" fillId="0" borderId="0" xfId="0" applyNumberFormat="1" applyFont="1" applyBorder="1" applyAlignment="1">
      <alignment horizontal="center" vertical="center"/>
    </xf>
    <xf numFmtId="0" fontId="126" fillId="0" borderId="0" xfId="0" applyFont="1" applyAlignment="1">
      <alignment/>
    </xf>
    <xf numFmtId="1" fontId="122" fillId="0" borderId="0" xfId="0" applyNumberFormat="1" applyFont="1" applyBorder="1" applyAlignment="1">
      <alignment horizontal="center" vertical="center"/>
    </xf>
    <xf numFmtId="1" fontId="123" fillId="0" borderId="0" xfId="0" applyNumberFormat="1" applyFont="1" applyAlignment="1">
      <alignment horizontal="center" vertical="center" wrapText="1"/>
    </xf>
    <xf numFmtId="0" fontId="123" fillId="0" borderId="0" xfId="0" applyFont="1" applyAlignment="1">
      <alignment horizontal="center" vertical="center" wrapText="1"/>
    </xf>
    <xf numFmtId="1" fontId="123" fillId="0" borderId="0" xfId="0" applyNumberFormat="1" applyFont="1" applyAlignment="1">
      <alignment horizontal="center" vertical="center" wrapText="1"/>
    </xf>
    <xf numFmtId="0" fontId="123" fillId="0" borderId="0" xfId="0" applyFont="1" applyAlignment="1">
      <alignment horizontal="center" vertical="center"/>
    </xf>
    <xf numFmtId="0" fontId="123" fillId="0" borderId="11" xfId="0" applyFont="1" applyBorder="1" applyAlignment="1">
      <alignment horizontal="center" vertical="center"/>
    </xf>
    <xf numFmtId="0" fontId="122" fillId="0" borderId="11" xfId="0" applyFont="1" applyBorder="1" applyAlignment="1">
      <alignment horizontal="center" vertical="center" wrapText="1"/>
    </xf>
    <xf numFmtId="0" fontId="12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3" fillId="0" borderId="13" xfId="0" applyFont="1" applyBorder="1" applyAlignment="1">
      <alignment horizontal="center" vertical="center" wrapText="1"/>
    </xf>
    <xf numFmtId="0" fontId="123" fillId="0" borderId="0" xfId="0" applyFont="1" applyBorder="1" applyAlignment="1">
      <alignment horizontal="center" vertical="center" wrapText="1"/>
    </xf>
    <xf numFmtId="0" fontId="123" fillId="0" borderId="18" xfId="0" applyFont="1" applyBorder="1" applyAlignment="1">
      <alignment horizontal="center" vertical="center" wrapText="1"/>
    </xf>
    <xf numFmtId="0" fontId="122" fillId="0" borderId="0" xfId="0" applyFont="1" applyBorder="1" applyAlignment="1">
      <alignment horizontal="center" vertical="center" wrapText="1"/>
    </xf>
    <xf numFmtId="0" fontId="123" fillId="0" borderId="11" xfId="0" applyFont="1" applyBorder="1" applyAlignment="1">
      <alignment horizontal="center" vertical="center"/>
    </xf>
    <xf numFmtId="0" fontId="123" fillId="0" borderId="0" xfId="0" applyFont="1" applyAlignment="1">
      <alignment horizontal="center" vertical="center" wrapText="1"/>
    </xf>
    <xf numFmtId="0" fontId="123" fillId="0" borderId="0" xfId="0" applyFont="1" applyAlignment="1">
      <alignment horizontal="center" vertical="center"/>
    </xf>
    <xf numFmtId="0" fontId="123" fillId="0" borderId="19" xfId="0" applyFont="1" applyBorder="1" applyAlignment="1">
      <alignment horizontal="center" vertical="center"/>
    </xf>
    <xf numFmtId="0" fontId="123" fillId="0" borderId="21" xfId="0" applyFont="1" applyBorder="1" applyAlignment="1">
      <alignment horizontal="center" vertical="center" wrapText="1"/>
    </xf>
    <xf numFmtId="0" fontId="123" fillId="0" borderId="18" xfId="0" applyFont="1" applyBorder="1" applyAlignment="1">
      <alignment horizontal="center" vertical="center"/>
    </xf>
    <xf numFmtId="0" fontId="123" fillId="0" borderId="0" xfId="0" applyFont="1" applyBorder="1" applyAlignment="1">
      <alignment horizontal="center" vertical="center"/>
    </xf>
    <xf numFmtId="0" fontId="12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126" fillId="0" borderId="0" xfId="0" applyNumberFormat="1" applyFont="1" applyBorder="1" applyAlignment="1">
      <alignment horizontal="center" vertical="center"/>
    </xf>
    <xf numFmtId="0" fontId="122" fillId="0" borderId="0" xfId="0" applyFont="1" applyBorder="1" applyAlignment="1">
      <alignment horizontal="center" vertical="center"/>
    </xf>
    <xf numFmtId="1" fontId="127" fillId="0" borderId="0" xfId="0" applyNumberFormat="1" applyFont="1" applyBorder="1" applyAlignment="1">
      <alignment horizontal="center" vertical="center"/>
    </xf>
    <xf numFmtId="1" fontId="126" fillId="0" borderId="0" xfId="0" applyNumberFormat="1" applyFont="1" applyAlignment="1">
      <alignment/>
    </xf>
    <xf numFmtId="1" fontId="127" fillId="0" borderId="0" xfId="0" applyNumberFormat="1" applyFont="1" applyAlignment="1">
      <alignment/>
    </xf>
    <xf numFmtId="1" fontId="123" fillId="0" borderId="0" xfId="0" applyNumberFormat="1" applyFont="1" applyBorder="1" applyAlignment="1">
      <alignment horizontal="center" vertical="center" wrapText="1"/>
    </xf>
    <xf numFmtId="1" fontId="123" fillId="0" borderId="0" xfId="0" applyNumberFormat="1" applyFont="1" applyBorder="1" applyAlignment="1">
      <alignment vertical="center" wrapText="1"/>
    </xf>
    <xf numFmtId="1" fontId="125" fillId="0" borderId="0" xfId="0" applyNumberFormat="1" applyFont="1" applyBorder="1" applyAlignment="1">
      <alignment vertical="center" wrapText="1"/>
    </xf>
    <xf numFmtId="1" fontId="124" fillId="0" borderId="0" xfId="0" applyNumberFormat="1" applyFont="1" applyBorder="1" applyAlignment="1">
      <alignment vertical="center" wrapText="1"/>
    </xf>
    <xf numFmtId="1" fontId="0" fillId="0" borderId="0" xfId="0" applyNumberFormat="1" applyBorder="1" applyAlignment="1">
      <alignment/>
    </xf>
    <xf numFmtId="0" fontId="132" fillId="0" borderId="0" xfId="0" applyFont="1" applyAlignment="1">
      <alignment horizontal="center" wrapText="1"/>
    </xf>
    <xf numFmtId="1" fontId="123" fillId="0" borderId="0" xfId="59" applyNumberFormat="1" applyFont="1" applyAlignment="1">
      <alignment horizontal="center" vertical="center" wrapText="1"/>
    </xf>
    <xf numFmtId="0" fontId="123" fillId="0" borderId="0" xfId="0" applyFont="1" applyAlignment="1">
      <alignment horizontal="center" wrapText="1"/>
    </xf>
    <xf numFmtId="0" fontId="123" fillId="0" borderId="21" xfId="59" applyNumberFormat="1" applyFont="1" applyBorder="1" applyAlignment="1">
      <alignment horizontal="center" vertical="center" wrapText="1"/>
    </xf>
    <xf numFmtId="0" fontId="123" fillId="0" borderId="13" xfId="59" applyNumberFormat="1" applyFont="1" applyBorder="1" applyAlignment="1">
      <alignment horizontal="center" vertical="center" wrapText="1"/>
    </xf>
    <xf numFmtId="0" fontId="122" fillId="0" borderId="11" xfId="0" applyFont="1" applyBorder="1" applyAlignment="1">
      <alignment horizontal="center"/>
    </xf>
    <xf numFmtId="0" fontId="122" fillId="0" borderId="11" xfId="0" applyFont="1" applyFill="1" applyBorder="1" applyAlignment="1">
      <alignment horizontal="center"/>
    </xf>
    <xf numFmtId="0" fontId="123" fillId="0" borderId="12" xfId="0" applyFont="1" applyBorder="1" applyAlignment="1">
      <alignment horizontal="center"/>
    </xf>
    <xf numFmtId="0" fontId="123" fillId="0" borderId="27" xfId="0" applyFont="1" applyBorder="1" applyAlignment="1">
      <alignment horizontal="center"/>
    </xf>
    <xf numFmtId="0" fontId="123" fillId="0" borderId="27" xfId="0" applyFont="1" applyFill="1" applyBorder="1" applyAlignment="1">
      <alignment horizontal="center"/>
    </xf>
    <xf numFmtId="9" fontId="123" fillId="0" borderId="0" xfId="59" applyFont="1" applyBorder="1" applyAlignment="1">
      <alignment horizontal="center"/>
    </xf>
    <xf numFmtId="9" fontId="123" fillId="0" borderId="0" xfId="59" applyFont="1" applyAlignment="1">
      <alignment horizontal="center"/>
    </xf>
    <xf numFmtId="1" fontId="123" fillId="0" borderId="0" xfId="59" applyNumberFormat="1" applyFont="1" applyBorder="1" applyAlignment="1">
      <alignment horizontal="center"/>
    </xf>
    <xf numFmtId="0" fontId="123" fillId="0" borderId="28" xfId="0" applyFont="1" applyBorder="1" applyAlignment="1">
      <alignment horizontal="center"/>
    </xf>
    <xf numFmtId="9" fontId="123" fillId="0" borderId="29" xfId="59" applyFont="1" applyBorder="1" applyAlignment="1">
      <alignment horizontal="center"/>
    </xf>
    <xf numFmtId="0" fontId="133" fillId="0" borderId="0" xfId="0" applyFont="1" applyBorder="1" applyAlignment="1">
      <alignment horizontal="center" vertical="center"/>
    </xf>
    <xf numFmtId="0" fontId="134" fillId="0" borderId="0" xfId="0" applyFont="1" applyBorder="1" applyAlignment="1">
      <alignment horizontal="center" vertical="center"/>
    </xf>
    <xf numFmtId="0" fontId="124" fillId="0" borderId="0" xfId="0" applyFont="1" applyBorder="1" applyAlignment="1">
      <alignment horizontal="center" vertical="center"/>
    </xf>
    <xf numFmtId="0" fontId="123" fillId="0" borderId="10" xfId="0" applyFont="1" applyBorder="1" applyAlignment="1">
      <alignment horizontal="center" vertical="center"/>
    </xf>
    <xf numFmtId="0" fontId="133" fillId="0" borderId="30" xfId="0" applyFont="1" applyBorder="1" applyAlignment="1">
      <alignment horizontal="center" vertical="center"/>
    </xf>
    <xf numFmtId="0" fontId="123" fillId="0" borderId="31" xfId="0" applyFont="1" applyBorder="1" applyAlignment="1">
      <alignment horizontal="center" vertical="center"/>
    </xf>
    <xf numFmtId="0" fontId="123" fillId="0" borderId="32" xfId="0" applyFont="1" applyBorder="1" applyAlignment="1">
      <alignment horizontal="center" vertical="center"/>
    </xf>
    <xf numFmtId="0" fontId="133" fillId="0" borderId="33" xfId="0" applyFont="1" applyBorder="1" applyAlignment="1">
      <alignment horizontal="center" vertical="center"/>
    </xf>
    <xf numFmtId="0" fontId="134" fillId="0" borderId="33" xfId="0" applyFont="1" applyBorder="1" applyAlignment="1">
      <alignment horizontal="center" vertical="center"/>
    </xf>
    <xf numFmtId="0" fontId="124" fillId="0" borderId="34" xfId="0" applyFont="1" applyBorder="1" applyAlignment="1">
      <alignment horizontal="center" vertical="center"/>
    </xf>
    <xf numFmtId="0" fontId="123" fillId="0" borderId="21" xfId="0" applyFont="1" applyBorder="1" applyAlignment="1">
      <alignment horizontal="center" vertical="center"/>
    </xf>
    <xf numFmtId="0" fontId="123" fillId="0" borderId="23" xfId="0" applyFont="1" applyBorder="1" applyAlignment="1">
      <alignment horizontal="center" vertical="center"/>
    </xf>
    <xf numFmtId="0" fontId="123" fillId="0" borderId="35" xfId="0" applyFont="1" applyBorder="1" applyAlignment="1">
      <alignment horizontal="center" vertical="center"/>
    </xf>
    <xf numFmtId="0" fontId="123" fillId="0" borderId="20" xfId="0" applyFont="1" applyBorder="1" applyAlignment="1">
      <alignment horizontal="center" vertical="center"/>
    </xf>
    <xf numFmtId="0" fontId="123" fillId="0" borderId="36" xfId="0" applyFont="1" applyBorder="1" applyAlignment="1">
      <alignment horizontal="center" vertical="center"/>
    </xf>
    <xf numFmtId="0" fontId="123" fillId="0" borderId="22" xfId="0" applyFont="1" applyBorder="1" applyAlignment="1">
      <alignment horizontal="center" vertical="center"/>
    </xf>
    <xf numFmtId="0" fontId="123" fillId="0" borderId="37" xfId="0" applyFont="1" applyBorder="1" applyAlignment="1">
      <alignment horizontal="center" vertical="center"/>
    </xf>
    <xf numFmtId="0" fontId="122" fillId="0" borderId="29" xfId="0" applyFont="1" applyBorder="1" applyAlignment="1">
      <alignment horizontal="center"/>
    </xf>
    <xf numFmtId="0" fontId="123" fillId="0" borderId="29" xfId="0" applyFont="1" applyBorder="1" applyAlignment="1">
      <alignment horizontal="center"/>
    </xf>
    <xf numFmtId="0" fontId="123" fillId="0" borderId="37" xfId="0" applyFont="1" applyBorder="1" applyAlignment="1">
      <alignment horizontal="center"/>
    </xf>
    <xf numFmtId="0" fontId="123" fillId="0" borderId="0" xfId="0" applyFont="1" applyBorder="1" applyAlignment="1">
      <alignment horizontal="center"/>
    </xf>
    <xf numFmtId="0" fontId="122" fillId="0" borderId="37" xfId="0" applyFont="1" applyBorder="1" applyAlignment="1">
      <alignment horizontal="center"/>
    </xf>
    <xf numFmtId="0" fontId="122" fillId="0" borderId="0" xfId="0" applyFont="1" applyBorder="1" applyAlignment="1">
      <alignment horizontal="center"/>
    </xf>
    <xf numFmtId="0" fontId="122" fillId="0" borderId="27" xfId="0" applyFont="1" applyBorder="1" applyAlignment="1">
      <alignment horizontal="center"/>
    </xf>
    <xf numFmtId="0" fontId="122" fillId="0" borderId="38" xfId="0" applyFont="1" applyBorder="1" applyAlignment="1">
      <alignment horizontal="center"/>
    </xf>
    <xf numFmtId="0" fontId="123" fillId="0" borderId="35" xfId="0" applyFont="1" applyBorder="1" applyAlignment="1">
      <alignment horizontal="center"/>
    </xf>
    <xf numFmtId="0" fontId="123" fillId="0" borderId="11" xfId="0" applyFont="1" applyBorder="1" applyAlignment="1">
      <alignment horizontal="center"/>
    </xf>
    <xf numFmtId="166" fontId="123" fillId="0" borderId="0" xfId="59" applyNumberFormat="1" applyFont="1" applyBorder="1" applyAlignment="1">
      <alignment horizontal="center"/>
    </xf>
    <xf numFmtId="171" fontId="123" fillId="0" borderId="0" xfId="0" applyNumberFormat="1" applyFont="1" applyAlignment="1">
      <alignment horizontal="center"/>
    </xf>
    <xf numFmtId="0" fontId="135" fillId="0" borderId="10" xfId="0" applyFont="1" applyBorder="1" applyAlignment="1">
      <alignment horizontal="center" vertical="center" wrapText="1"/>
    </xf>
    <xf numFmtId="0" fontId="133" fillId="33" borderId="0" xfId="0" applyFont="1" applyFill="1" applyBorder="1" applyAlignment="1">
      <alignment horizontal="center" vertical="center"/>
    </xf>
    <xf numFmtId="0" fontId="136" fillId="33" borderId="0" xfId="0" applyFont="1" applyFill="1" applyBorder="1" applyAlignment="1">
      <alignment horizontal="center" vertical="center"/>
    </xf>
    <xf numFmtId="0" fontId="137" fillId="34" borderId="0" xfId="0" applyFont="1" applyFill="1" applyBorder="1" applyAlignment="1">
      <alignment horizontal="center" vertical="center"/>
    </xf>
    <xf numFmtId="0" fontId="138" fillId="34" borderId="0" xfId="0" applyFont="1" applyFill="1" applyBorder="1" applyAlignment="1">
      <alignment horizontal="center" vertical="center"/>
    </xf>
    <xf numFmtId="0" fontId="137" fillId="35" borderId="0" xfId="0" applyFont="1" applyFill="1" applyBorder="1" applyAlignment="1">
      <alignment horizontal="center" vertical="center"/>
    </xf>
    <xf numFmtId="0" fontId="138" fillId="35" borderId="0" xfId="0" applyFont="1" applyFill="1" applyBorder="1" applyAlignment="1">
      <alignment horizontal="center" vertical="center"/>
    </xf>
    <xf numFmtId="0" fontId="139" fillId="35" borderId="0" xfId="0" applyFont="1" applyFill="1" applyBorder="1" applyAlignment="1">
      <alignment horizontal="center" vertical="center"/>
    </xf>
    <xf numFmtId="0" fontId="140" fillId="35" borderId="0" xfId="0" applyFont="1" applyFill="1" applyBorder="1" applyAlignment="1">
      <alignment horizontal="center" vertical="center"/>
    </xf>
    <xf numFmtId="0" fontId="137" fillId="36" borderId="0" xfId="0" applyFont="1" applyFill="1" applyBorder="1" applyAlignment="1">
      <alignment horizontal="center" vertical="center"/>
    </xf>
    <xf numFmtId="0" fontId="141" fillId="35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122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42" fillId="35" borderId="0" xfId="0" applyFont="1" applyFill="1" applyBorder="1" applyAlignment="1">
      <alignment horizontal="center" vertical="center"/>
    </xf>
    <xf numFmtId="0" fontId="143" fillId="35" borderId="0" xfId="0" applyFont="1" applyFill="1" applyBorder="1" applyAlignment="1">
      <alignment horizontal="center" vertical="center"/>
    </xf>
    <xf numFmtId="0" fontId="144" fillId="35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9" fontId="145" fillId="0" borderId="38" xfId="59" applyFont="1" applyBorder="1" applyAlignment="1">
      <alignment horizontal="center" vertical="center"/>
    </xf>
    <xf numFmtId="9" fontId="145" fillId="0" borderId="29" xfId="59" applyFont="1" applyBorder="1" applyAlignment="1">
      <alignment horizontal="center" vertical="center"/>
    </xf>
    <xf numFmtId="9" fontId="145" fillId="0" borderId="39" xfId="59" applyFont="1" applyBorder="1" applyAlignment="1">
      <alignment horizontal="center" vertical="center"/>
    </xf>
    <xf numFmtId="9" fontId="145" fillId="0" borderId="40" xfId="59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45" fillId="0" borderId="11" xfId="0" applyFont="1" applyBorder="1" applyAlignment="1">
      <alignment horizontal="center" vertical="center" wrapText="1"/>
    </xf>
    <xf numFmtId="0" fontId="145" fillId="0" borderId="11" xfId="0" applyFont="1" applyFill="1" applyBorder="1" applyAlignment="1">
      <alignment horizontal="center" vertical="center" wrapText="1"/>
    </xf>
    <xf numFmtId="0" fontId="123" fillId="0" borderId="29" xfId="0" applyFont="1" applyBorder="1" applyAlignment="1">
      <alignment horizontal="center" vertical="center"/>
    </xf>
    <xf numFmtId="1" fontId="123" fillId="0" borderId="16" xfId="0" applyNumberFormat="1" applyFont="1" applyBorder="1" applyAlignment="1">
      <alignment horizontal="center" vertical="center" wrapText="1"/>
    </xf>
    <xf numFmtId="0" fontId="135" fillId="0" borderId="20" xfId="0" applyFont="1" applyBorder="1" applyAlignment="1">
      <alignment horizontal="center" vertical="center" wrapText="1"/>
    </xf>
    <xf numFmtId="1" fontId="123" fillId="0" borderId="22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32" fillId="0" borderId="10" xfId="0" applyFont="1" applyBorder="1" applyAlignment="1">
      <alignment horizontal="center" vertical="center" wrapText="1"/>
    </xf>
    <xf numFmtId="0" fontId="123" fillId="0" borderId="0" xfId="0" applyFont="1" applyAlignment="1">
      <alignment horizontal="center" vertical="center" shrinkToFit="1"/>
    </xf>
    <xf numFmtId="0" fontId="132" fillId="0" borderId="0" xfId="0" applyFont="1" applyAlignment="1">
      <alignment horizontal="center" vertical="center" shrinkToFit="1"/>
    </xf>
    <xf numFmtId="0" fontId="123" fillId="0" borderId="37" xfId="0" applyFont="1" applyBorder="1" applyAlignment="1">
      <alignment vertical="center"/>
    </xf>
    <xf numFmtId="0" fontId="123" fillId="0" borderId="0" xfId="0" applyFont="1" applyBorder="1" applyAlignment="1">
      <alignment vertical="center" wrapText="1"/>
    </xf>
    <xf numFmtId="0" fontId="146" fillId="0" borderId="0" xfId="0" applyFont="1" applyBorder="1" applyAlignment="1">
      <alignment horizontal="center" vertical="center" wrapText="1"/>
    </xf>
    <xf numFmtId="0" fontId="146" fillId="0" borderId="11" xfId="0" applyFont="1" applyBorder="1" applyAlignment="1">
      <alignment horizontal="center" vertical="center" wrapText="1"/>
    </xf>
    <xf numFmtId="0" fontId="122" fillId="33" borderId="0" xfId="0" applyFont="1" applyFill="1" applyBorder="1" applyAlignment="1">
      <alignment horizontal="center" vertical="center" wrapText="1"/>
    </xf>
    <xf numFmtId="0" fontId="147" fillId="35" borderId="0" xfId="0" applyFont="1" applyFill="1" applyBorder="1" applyAlignment="1">
      <alignment horizontal="center" vertical="center"/>
    </xf>
    <xf numFmtId="0" fontId="127" fillId="35" borderId="0" xfId="0" applyFont="1" applyFill="1" applyBorder="1" applyAlignment="1">
      <alignment horizontal="center" vertical="center"/>
    </xf>
    <xf numFmtId="0" fontId="131" fillId="34" borderId="0" xfId="0" applyFont="1" applyFill="1" applyBorder="1" applyAlignment="1">
      <alignment horizontal="center" vertical="center"/>
    </xf>
    <xf numFmtId="0" fontId="131" fillId="35" borderId="0" xfId="0" applyFont="1" applyFill="1" applyBorder="1" applyAlignment="1">
      <alignment horizontal="center" vertical="center"/>
    </xf>
    <xf numFmtId="0" fontId="148" fillId="35" borderId="0" xfId="0" applyFont="1" applyFill="1" applyBorder="1" applyAlignment="1">
      <alignment horizontal="center" vertical="center"/>
    </xf>
    <xf numFmtId="0" fontId="149" fillId="35" borderId="0" xfId="0" applyFont="1" applyFill="1" applyBorder="1" applyAlignment="1">
      <alignment horizontal="center" vertical="center"/>
    </xf>
    <xf numFmtId="0" fontId="150" fillId="35" borderId="0" xfId="0" applyFont="1" applyFill="1" applyBorder="1" applyAlignment="1">
      <alignment horizontal="center" vertical="center"/>
    </xf>
    <xf numFmtId="0" fontId="151" fillId="35" borderId="0" xfId="0" applyFont="1" applyFill="1" applyBorder="1" applyAlignment="1">
      <alignment horizontal="center" vertical="center"/>
    </xf>
    <xf numFmtId="0" fontId="152" fillId="35" borderId="0" xfId="0" applyFont="1" applyFill="1" applyBorder="1" applyAlignment="1">
      <alignment horizontal="center" vertical="center"/>
    </xf>
    <xf numFmtId="0" fontId="153" fillId="36" borderId="0" xfId="0" applyFont="1" applyFill="1" applyBorder="1" applyAlignment="1">
      <alignment horizontal="center" vertical="center"/>
    </xf>
    <xf numFmtId="0" fontId="154" fillId="35" borderId="0" xfId="0" applyFont="1" applyFill="1" applyBorder="1" applyAlignment="1">
      <alignment horizontal="center" vertical="center"/>
    </xf>
    <xf numFmtId="0" fontId="155" fillId="35" borderId="0" xfId="0" applyFont="1" applyFill="1" applyBorder="1" applyAlignment="1">
      <alignment horizontal="center" vertical="center"/>
    </xf>
    <xf numFmtId="0" fontId="123" fillId="0" borderId="0" xfId="0" applyFont="1" applyAlignment="1">
      <alignment horizontal="left" vertical="center"/>
    </xf>
    <xf numFmtId="0" fontId="129" fillId="0" borderId="41" xfId="0" applyFont="1" applyBorder="1" applyAlignment="1">
      <alignment horizontal="right" vertical="center"/>
    </xf>
    <xf numFmtId="0" fontId="129" fillId="0" borderId="41" xfId="0" applyFont="1" applyBorder="1" applyAlignment="1">
      <alignment horizontal="center" vertical="center"/>
    </xf>
    <xf numFmtId="0" fontId="129" fillId="0" borderId="41" xfId="0" applyFont="1" applyBorder="1" applyAlignment="1">
      <alignment horizontal="left" vertical="center"/>
    </xf>
    <xf numFmtId="0" fontId="151" fillId="0" borderId="41" xfId="0" applyFont="1" applyBorder="1" applyAlignment="1">
      <alignment horizontal="right" vertical="center"/>
    </xf>
    <xf numFmtId="0" fontId="151" fillId="0" borderId="41" xfId="0" applyFont="1" applyBorder="1" applyAlignment="1">
      <alignment horizontal="left" vertical="center"/>
    </xf>
    <xf numFmtId="0" fontId="156" fillId="0" borderId="41" xfId="0" applyFont="1" applyBorder="1" applyAlignment="1">
      <alignment horizontal="right" vertical="center"/>
    </xf>
    <xf numFmtId="0" fontId="156" fillId="0" borderId="41" xfId="0" applyFont="1" applyBorder="1" applyAlignment="1">
      <alignment horizontal="center" vertical="center"/>
    </xf>
    <xf numFmtId="0" fontId="156" fillId="0" borderId="41" xfId="0" applyFont="1" applyBorder="1" applyAlignment="1">
      <alignment horizontal="left" vertical="center"/>
    </xf>
    <xf numFmtId="0" fontId="123" fillId="0" borderId="41" xfId="0" applyFont="1" applyBorder="1" applyAlignment="1">
      <alignment horizontal="center" vertical="center"/>
    </xf>
    <xf numFmtId="0" fontId="145" fillId="0" borderId="41" xfId="0" applyFont="1" applyBorder="1" applyAlignment="1">
      <alignment horizontal="center" vertical="center"/>
    </xf>
    <xf numFmtId="0" fontId="157" fillId="0" borderId="39" xfId="0" applyFont="1" applyBorder="1" applyAlignment="1">
      <alignment horizontal="center" vertical="center"/>
    </xf>
    <xf numFmtId="0" fontId="123" fillId="0" borderId="40" xfId="0" applyFont="1" applyBorder="1" applyAlignment="1">
      <alignment horizontal="center" vertical="center"/>
    </xf>
    <xf numFmtId="0" fontId="123" fillId="0" borderId="42" xfId="0" applyFont="1" applyBorder="1" applyAlignment="1">
      <alignment horizontal="center" vertical="center"/>
    </xf>
    <xf numFmtId="0" fontId="146" fillId="0" borderId="43" xfId="0" applyFont="1" applyBorder="1" applyAlignment="1">
      <alignment horizontal="center" vertical="center"/>
    </xf>
    <xf numFmtId="0" fontId="123" fillId="0" borderId="43" xfId="0" applyFont="1" applyBorder="1" applyAlignment="1">
      <alignment horizontal="center" vertical="center"/>
    </xf>
    <xf numFmtId="0" fontId="123" fillId="0" borderId="44" xfId="0" applyFont="1" applyBorder="1" applyAlignment="1">
      <alignment horizontal="center" vertical="center"/>
    </xf>
    <xf numFmtId="0" fontId="141" fillId="35" borderId="0" xfId="0" applyFont="1" applyFill="1" applyBorder="1" applyAlignment="1">
      <alignment horizontal="center"/>
    </xf>
    <xf numFmtId="0" fontId="138" fillId="34" borderId="0" xfId="0" applyFont="1" applyFill="1" applyBorder="1" applyAlignment="1">
      <alignment horizontal="center"/>
    </xf>
    <xf numFmtId="0" fontId="138" fillId="35" borderId="0" xfId="0" applyFont="1" applyFill="1" applyBorder="1" applyAlignment="1">
      <alignment horizontal="center"/>
    </xf>
    <xf numFmtId="0" fontId="137" fillId="34" borderId="0" xfId="0" applyFont="1" applyFill="1" applyBorder="1" applyAlignment="1">
      <alignment horizontal="center"/>
    </xf>
    <xf numFmtId="0" fontId="142" fillId="35" borderId="0" xfId="0" applyFont="1" applyFill="1" applyBorder="1" applyAlignment="1">
      <alignment horizontal="center"/>
    </xf>
    <xf numFmtId="0" fontId="134" fillId="0" borderId="0" xfId="0" applyFont="1" applyBorder="1" applyAlignment="1">
      <alignment horizontal="center"/>
    </xf>
    <xf numFmtId="0" fontId="133" fillId="0" borderId="0" xfId="0" applyFont="1" applyBorder="1" applyAlignment="1">
      <alignment horizontal="center"/>
    </xf>
    <xf numFmtId="0" fontId="136" fillId="33" borderId="0" xfId="0" applyFont="1" applyFill="1" applyBorder="1" applyAlignment="1">
      <alignment horizontal="center"/>
    </xf>
    <xf numFmtId="0" fontId="133" fillId="33" borderId="0" xfId="0" applyFont="1" applyFill="1" applyBorder="1" applyAlignment="1">
      <alignment horizontal="center"/>
    </xf>
    <xf numFmtId="0" fontId="122" fillId="33" borderId="0" xfId="0" applyFont="1" applyFill="1" applyBorder="1" applyAlignment="1">
      <alignment horizontal="center"/>
    </xf>
    <xf numFmtId="0" fontId="144" fillId="35" borderId="0" xfId="0" applyFont="1" applyFill="1" applyBorder="1" applyAlignment="1">
      <alignment horizontal="center"/>
    </xf>
    <xf numFmtId="0" fontId="137" fillId="35" borderId="0" xfId="0" applyFont="1" applyFill="1" applyBorder="1" applyAlignment="1">
      <alignment horizontal="center"/>
    </xf>
    <xf numFmtId="0" fontId="139" fillId="35" borderId="0" xfId="0" applyFont="1" applyFill="1" applyBorder="1" applyAlignment="1">
      <alignment horizontal="center"/>
    </xf>
    <xf numFmtId="0" fontId="122" fillId="33" borderId="0" xfId="0" applyFont="1" applyFill="1" applyBorder="1" applyAlignment="1">
      <alignment horizontal="center" wrapText="1"/>
    </xf>
    <xf numFmtId="0" fontId="137" fillId="36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143" fillId="35" borderId="0" xfId="0" applyFont="1" applyFill="1" applyBorder="1" applyAlignment="1">
      <alignment horizontal="center"/>
    </xf>
    <xf numFmtId="0" fontId="124" fillId="0" borderId="0" xfId="0" applyFont="1" applyBorder="1" applyAlignment="1">
      <alignment horizontal="center"/>
    </xf>
    <xf numFmtId="0" fontId="141" fillId="0" borderId="0" xfId="0" applyFont="1" applyFill="1" applyBorder="1" applyAlignment="1">
      <alignment horizontal="center"/>
    </xf>
    <xf numFmtId="0" fontId="138" fillId="0" borderId="0" xfId="0" applyFont="1" applyFill="1" applyBorder="1" applyAlignment="1">
      <alignment horizontal="center"/>
    </xf>
    <xf numFmtId="0" fontId="133" fillId="0" borderId="0" xfId="0" applyFont="1" applyFill="1" applyBorder="1" applyAlignment="1">
      <alignment horizontal="center"/>
    </xf>
    <xf numFmtId="0" fontId="137" fillId="0" borderId="0" xfId="0" applyFont="1" applyFill="1" applyBorder="1" applyAlignment="1">
      <alignment horizontal="center"/>
    </xf>
    <xf numFmtId="0" fontId="144" fillId="0" borderId="0" xfId="0" applyFont="1" applyFill="1" applyBorder="1" applyAlignment="1">
      <alignment horizontal="center"/>
    </xf>
    <xf numFmtId="0" fontId="134" fillId="0" borderId="0" xfId="0" applyFont="1" applyFill="1" applyBorder="1" applyAlignment="1">
      <alignment horizontal="center"/>
    </xf>
    <xf numFmtId="0" fontId="142" fillId="0" borderId="0" xfId="0" applyFont="1" applyFill="1" applyBorder="1" applyAlignment="1">
      <alignment horizontal="center"/>
    </xf>
    <xf numFmtId="0" fontId="122" fillId="0" borderId="0" xfId="0" applyFont="1" applyFill="1" applyBorder="1" applyAlignment="1">
      <alignment horizontal="center"/>
    </xf>
    <xf numFmtId="0" fontId="139" fillId="0" borderId="0" xfId="0" applyFont="1" applyFill="1" applyBorder="1" applyAlignment="1">
      <alignment horizontal="center"/>
    </xf>
    <xf numFmtId="0" fontId="136" fillId="0" borderId="0" xfId="0" applyFont="1" applyFill="1" applyBorder="1" applyAlignment="1">
      <alignment horizontal="center"/>
    </xf>
    <xf numFmtId="0" fontId="14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0" fillId="0" borderId="45" xfId="0" applyFont="1" applyFill="1" applyBorder="1" applyAlignment="1">
      <alignment horizontal="center"/>
    </xf>
    <xf numFmtId="0" fontId="20" fillId="0" borderId="46" xfId="0" applyFont="1" applyFill="1" applyBorder="1" applyAlignment="1">
      <alignment horizontal="center"/>
    </xf>
    <xf numFmtId="0" fontId="20" fillId="0" borderId="47" xfId="0" applyFont="1" applyFill="1" applyBorder="1" applyAlignment="1">
      <alignment horizontal="center"/>
    </xf>
    <xf numFmtId="0" fontId="20" fillId="0" borderId="48" xfId="0" applyFont="1" applyFill="1" applyBorder="1" applyAlignment="1">
      <alignment horizontal="center"/>
    </xf>
    <xf numFmtId="0" fontId="20" fillId="0" borderId="49" xfId="0" applyFont="1" applyFill="1" applyBorder="1" applyAlignment="1">
      <alignment horizontal="center"/>
    </xf>
    <xf numFmtId="0" fontId="20" fillId="0" borderId="50" xfId="0" applyFont="1" applyFill="1" applyBorder="1" applyAlignment="1">
      <alignment horizontal="center"/>
    </xf>
    <xf numFmtId="0" fontId="20" fillId="0" borderId="49" xfId="0" applyFont="1" applyFill="1" applyBorder="1" applyAlignment="1">
      <alignment horizontal="center" wrapText="1"/>
    </xf>
    <xf numFmtId="0" fontId="20" fillId="0" borderId="51" xfId="0" applyFont="1" applyFill="1" applyBorder="1" applyAlignment="1">
      <alignment horizontal="center"/>
    </xf>
    <xf numFmtId="0" fontId="20" fillId="0" borderId="52" xfId="0" applyFont="1" applyFill="1" applyBorder="1" applyAlignment="1">
      <alignment horizontal="center"/>
    </xf>
    <xf numFmtId="0" fontId="20" fillId="0" borderId="53" xfId="0" applyFont="1" applyFill="1" applyBorder="1" applyAlignment="1">
      <alignment horizontal="center"/>
    </xf>
    <xf numFmtId="0" fontId="20" fillId="0" borderId="54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145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 wrapText="1"/>
    </xf>
    <xf numFmtId="0" fontId="0" fillId="0" borderId="56" xfId="0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145" fillId="0" borderId="58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158" fillId="0" borderId="60" xfId="0" applyFont="1" applyBorder="1" applyAlignment="1">
      <alignment horizontal="center"/>
    </xf>
    <xf numFmtId="0" fontId="158" fillId="0" borderId="61" xfId="0" applyFont="1" applyBorder="1" applyAlignment="1">
      <alignment horizontal="center"/>
    </xf>
    <xf numFmtId="0" fontId="158" fillId="0" borderId="62" xfId="0" applyFont="1" applyBorder="1" applyAlignment="1">
      <alignment horizontal="center"/>
    </xf>
    <xf numFmtId="49" fontId="123" fillId="0" borderId="0" xfId="0" applyNumberFormat="1" applyFont="1" applyAlignment="1">
      <alignment horizontal="center" vertical="center"/>
    </xf>
    <xf numFmtId="0" fontId="123" fillId="35" borderId="18" xfId="0" applyFont="1" applyFill="1" applyBorder="1" applyAlignment="1">
      <alignment horizontal="center" vertical="center" shrinkToFit="1"/>
    </xf>
    <xf numFmtId="0" fontId="123" fillId="35" borderId="0" xfId="0" applyFont="1" applyFill="1" applyAlignment="1">
      <alignment horizontal="center" vertical="center" shrinkToFit="1"/>
    </xf>
    <xf numFmtId="0" fontId="123" fillId="35" borderId="0" xfId="0" applyFont="1" applyFill="1" applyBorder="1" applyAlignment="1">
      <alignment horizontal="center" vertical="center" shrinkToFit="1"/>
    </xf>
    <xf numFmtId="171" fontId="137" fillId="35" borderId="0" xfId="59" applyNumberFormat="1" applyFont="1" applyFill="1" applyAlignment="1">
      <alignment horizontal="center" vertical="center"/>
    </xf>
    <xf numFmtId="0" fontId="159" fillId="35" borderId="0" xfId="0" applyFont="1" applyFill="1" applyAlignment="1">
      <alignment horizontal="center" vertical="center"/>
    </xf>
    <xf numFmtId="49" fontId="123" fillId="0" borderId="0" xfId="0" applyNumberFormat="1" applyFont="1" applyBorder="1" applyAlignment="1">
      <alignment horizontal="center" vertical="center"/>
    </xf>
    <xf numFmtId="0" fontId="123" fillId="35" borderId="19" xfId="0" applyFont="1" applyFill="1" applyBorder="1" applyAlignment="1">
      <alignment horizontal="center" vertical="center" shrinkToFit="1"/>
    </xf>
    <xf numFmtId="0" fontId="123" fillId="0" borderId="0" xfId="0" applyFont="1" applyFill="1" applyAlignment="1">
      <alignment horizontal="center" vertical="center"/>
    </xf>
    <xf numFmtId="0" fontId="123" fillId="0" borderId="0" xfId="0" applyFont="1" applyFill="1" applyAlignment="1">
      <alignment horizontal="center" wrapText="1"/>
    </xf>
    <xf numFmtId="0" fontId="133" fillId="0" borderId="0" xfId="0" applyFont="1" applyFill="1" applyAlignment="1">
      <alignment horizontal="center" vertical="center" wrapText="1"/>
    </xf>
    <xf numFmtId="0" fontId="125" fillId="0" borderId="26" xfId="0" applyFont="1" applyBorder="1" applyAlignment="1">
      <alignment horizontal="center" vertical="center" wrapText="1"/>
    </xf>
    <xf numFmtId="0" fontId="125" fillId="0" borderId="24" xfId="0" applyFont="1" applyBorder="1" applyAlignment="1">
      <alignment horizontal="center" vertical="center" wrapText="1"/>
    </xf>
    <xf numFmtId="0" fontId="125" fillId="0" borderId="0" xfId="0" applyFont="1" applyBorder="1" applyAlignment="1">
      <alignment horizontal="center" vertical="center" wrapText="1"/>
    </xf>
    <xf numFmtId="0" fontId="125" fillId="0" borderId="24" xfId="59" applyNumberFormat="1" applyFont="1" applyBorder="1" applyAlignment="1">
      <alignment horizontal="center" vertical="center" wrapText="1"/>
    </xf>
    <xf numFmtId="1" fontId="125" fillId="0" borderId="63" xfId="0" applyNumberFormat="1" applyFont="1" applyBorder="1" applyAlignment="1">
      <alignment horizontal="center" vertical="center" wrapText="1"/>
    </xf>
    <xf numFmtId="0" fontId="160" fillId="0" borderId="26" xfId="0" applyFont="1" applyBorder="1" applyAlignment="1">
      <alignment horizontal="center" vertical="center" wrapText="1"/>
    </xf>
    <xf numFmtId="1" fontId="160" fillId="0" borderId="63" xfId="0" applyNumberFormat="1" applyFont="1" applyBorder="1" applyAlignment="1">
      <alignment horizontal="center" vertical="center" wrapText="1"/>
    </xf>
    <xf numFmtId="0" fontId="161" fillId="0" borderId="0" xfId="0" applyFont="1" applyAlignment="1">
      <alignment/>
    </xf>
    <xf numFmtId="0" fontId="133" fillId="0" borderId="0" xfId="0" applyFont="1" applyAlignment="1">
      <alignment/>
    </xf>
    <xf numFmtId="0" fontId="122" fillId="0" borderId="0" xfId="0" applyFont="1" applyAlignment="1">
      <alignment horizontal="center" vertical="center"/>
    </xf>
    <xf numFmtId="0" fontId="123" fillId="0" borderId="0" xfId="0" applyFont="1" applyFill="1" applyBorder="1" applyAlignment="1">
      <alignment horizontal="center" vertical="center" shrinkToFit="1"/>
    </xf>
    <xf numFmtId="49" fontId="123" fillId="0" borderId="29" xfId="0" applyNumberFormat="1" applyFont="1" applyBorder="1" applyAlignment="1">
      <alignment horizontal="center" vertical="center"/>
    </xf>
    <xf numFmtId="0" fontId="123" fillId="0" borderId="29" xfId="0" applyFont="1" applyFill="1" applyBorder="1" applyAlignment="1">
      <alignment horizontal="center" vertical="center" wrapText="1"/>
    </xf>
    <xf numFmtId="0" fontId="145" fillId="0" borderId="10" xfId="0" applyFont="1" applyFill="1" applyBorder="1" applyAlignment="1">
      <alignment horizontal="center" vertical="center" wrapText="1"/>
    </xf>
    <xf numFmtId="0" fontId="137" fillId="34" borderId="18" xfId="0" applyFont="1" applyFill="1" applyBorder="1" applyAlignment="1">
      <alignment horizontal="center" vertical="center"/>
    </xf>
    <xf numFmtId="0" fontId="145" fillId="0" borderId="35" xfId="0" applyFont="1" applyFill="1" applyBorder="1" applyAlignment="1">
      <alignment horizontal="center" vertical="center" wrapText="1"/>
    </xf>
    <xf numFmtId="0" fontId="137" fillId="35" borderId="37" xfId="0" applyFont="1" applyFill="1" applyBorder="1" applyAlignment="1">
      <alignment horizontal="center" vertical="center"/>
    </xf>
    <xf numFmtId="0" fontId="137" fillId="36" borderId="37" xfId="0" applyFont="1" applyFill="1" applyBorder="1" applyAlignment="1">
      <alignment horizontal="center" vertical="center"/>
    </xf>
    <xf numFmtId="0" fontId="145" fillId="0" borderId="35" xfId="0" applyFont="1" applyBorder="1" applyAlignment="1">
      <alignment horizontal="center" vertical="center" wrapText="1"/>
    </xf>
    <xf numFmtId="0" fontId="133" fillId="33" borderId="37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9" fontId="145" fillId="0" borderId="37" xfId="59" applyFont="1" applyBorder="1" applyAlignment="1">
      <alignment horizontal="center" vertical="center"/>
    </xf>
    <xf numFmtId="0" fontId="123" fillId="0" borderId="16" xfId="0" applyFont="1" applyBorder="1" applyAlignment="1">
      <alignment horizontal="center" vertical="center" wrapText="1"/>
    </xf>
    <xf numFmtId="0" fontId="123" fillId="0" borderId="63" xfId="0" applyFont="1" applyBorder="1" applyAlignment="1">
      <alignment horizontal="center" vertical="center" wrapText="1"/>
    </xf>
    <xf numFmtId="0" fontId="123" fillId="0" borderId="13" xfId="0" applyFont="1" applyBorder="1" applyAlignment="1">
      <alignment horizontal="center" vertical="center" wrapText="1"/>
    </xf>
    <xf numFmtId="0" fontId="123" fillId="0" borderId="24" xfId="0" applyFont="1" applyBorder="1" applyAlignment="1">
      <alignment horizontal="center" vertical="center" wrapText="1"/>
    </xf>
    <xf numFmtId="1" fontId="124" fillId="0" borderId="13" xfId="0" applyNumberFormat="1" applyFont="1" applyBorder="1" applyAlignment="1">
      <alignment horizontal="center" vertical="center" wrapText="1"/>
    </xf>
    <xf numFmtId="1" fontId="123" fillId="0" borderId="13" xfId="0" applyNumberFormat="1" applyFont="1" applyBorder="1" applyAlignment="1">
      <alignment horizontal="center" vertical="center" wrapText="1"/>
    </xf>
    <xf numFmtId="0" fontId="123" fillId="0" borderId="13" xfId="59" applyNumberFormat="1" applyFont="1" applyBorder="1" applyAlignment="1">
      <alignment horizontal="center" vertical="center" wrapText="1"/>
    </xf>
    <xf numFmtId="1" fontId="123" fillId="0" borderId="24" xfId="0" applyNumberFormat="1" applyFont="1" applyBorder="1" applyAlignment="1">
      <alignment horizontal="center" vertical="center" wrapText="1"/>
    </xf>
    <xf numFmtId="0" fontId="123" fillId="0" borderId="24" xfId="59" applyNumberFormat="1" applyFont="1" applyBorder="1" applyAlignment="1">
      <alignment horizontal="center" vertical="center" wrapText="1"/>
    </xf>
    <xf numFmtId="49" fontId="123" fillId="0" borderId="13" xfId="0" applyNumberFormat="1" applyFont="1" applyBorder="1" applyAlignment="1">
      <alignment horizontal="center" vertical="center" wrapText="1"/>
    </xf>
    <xf numFmtId="1" fontId="123" fillId="0" borderId="13" xfId="59" applyNumberFormat="1" applyFont="1" applyBorder="1" applyAlignment="1">
      <alignment horizontal="center" vertical="center" wrapText="1"/>
    </xf>
    <xf numFmtId="49" fontId="124" fillId="0" borderId="13" xfId="0" applyNumberFormat="1" applyFont="1" applyBorder="1" applyAlignment="1">
      <alignment horizontal="center" vertical="center" wrapText="1"/>
    </xf>
    <xf numFmtId="1" fontId="124" fillId="0" borderId="13" xfId="59" applyNumberFormat="1" applyFont="1" applyBorder="1" applyAlignment="1">
      <alignment horizontal="center" vertical="center" wrapText="1"/>
    </xf>
    <xf numFmtId="1" fontId="124" fillId="0" borderId="0" xfId="59" applyNumberFormat="1" applyFont="1" applyBorder="1" applyAlignment="1">
      <alignment horizontal="center" vertical="center" wrapText="1"/>
    </xf>
    <xf numFmtId="0" fontId="123" fillId="0" borderId="29" xfId="0" applyFont="1" applyFill="1" applyBorder="1" applyAlignment="1">
      <alignment horizontal="center" vertical="center" wrapText="1"/>
    </xf>
    <xf numFmtId="0" fontId="137" fillId="34" borderId="2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38" fillId="0" borderId="0" xfId="0" applyFont="1" applyFill="1" applyBorder="1" applyAlignment="1">
      <alignment horizontal="center" vertical="center"/>
    </xf>
    <xf numFmtId="0" fontId="137" fillId="0" borderId="0" xfId="0" applyFont="1" applyFill="1" applyBorder="1" applyAlignment="1">
      <alignment horizontal="center" vertical="center"/>
    </xf>
    <xf numFmtId="1" fontId="123" fillId="0" borderId="24" xfId="59" applyNumberFormat="1" applyFont="1" applyBorder="1" applyAlignment="1">
      <alignment horizontal="center" vertical="center" wrapText="1"/>
    </xf>
    <xf numFmtId="49" fontId="123" fillId="0" borderId="24" xfId="0" applyNumberFormat="1" applyFont="1" applyBorder="1" applyAlignment="1">
      <alignment horizontal="center" vertical="center" wrapText="1"/>
    </xf>
    <xf numFmtId="1" fontId="124" fillId="0" borderId="0" xfId="0" applyNumberFormat="1" applyFont="1" applyBorder="1" applyAlignment="1">
      <alignment horizontal="center" vertical="center" wrapText="1"/>
    </xf>
    <xf numFmtId="49" fontId="124" fillId="0" borderId="0" xfId="0" applyNumberFormat="1" applyFont="1" applyBorder="1" applyAlignment="1">
      <alignment horizontal="center" vertical="center" wrapText="1"/>
    </xf>
    <xf numFmtId="0" fontId="123" fillId="0" borderId="0" xfId="0" applyFont="1" applyFill="1" applyAlignment="1">
      <alignment horizontal="center"/>
    </xf>
    <xf numFmtId="1" fontId="123" fillId="0" borderId="0" xfId="0" applyNumberFormat="1" applyFont="1" applyFill="1" applyAlignment="1">
      <alignment horizontal="center"/>
    </xf>
    <xf numFmtId="1" fontId="123" fillId="0" borderId="0" xfId="59" applyNumberFormat="1" applyFont="1" applyFill="1" applyBorder="1" applyAlignment="1">
      <alignment horizontal="center"/>
    </xf>
    <xf numFmtId="9" fontId="123" fillId="0" borderId="29" xfId="59" applyFont="1" applyFill="1" applyBorder="1" applyAlignment="1">
      <alignment horizontal="center"/>
    </xf>
    <xf numFmtId="9" fontId="123" fillId="0" borderId="0" xfId="59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137" fillId="0" borderId="18" xfId="0" applyFont="1" applyFill="1" applyBorder="1" applyAlignment="1">
      <alignment horizontal="center" vertical="center"/>
    </xf>
    <xf numFmtId="0" fontId="123" fillId="0" borderId="0" xfId="0" applyFont="1" applyBorder="1" applyAlignment="1">
      <alignment vertical="center"/>
    </xf>
    <xf numFmtId="0" fontId="2" fillId="37" borderId="0" xfId="0" applyFont="1" applyFill="1" applyBorder="1" applyAlignment="1">
      <alignment horizontal="center" vertical="center"/>
    </xf>
    <xf numFmtId="0" fontId="136" fillId="0" borderId="19" xfId="0" applyFont="1" applyFill="1" applyBorder="1" applyAlignment="1">
      <alignment horizontal="center" vertical="center"/>
    </xf>
    <xf numFmtId="0" fontId="123" fillId="0" borderId="0" xfId="0" applyFont="1" applyFill="1" applyBorder="1" applyAlignment="1">
      <alignment horizontal="center" vertical="center"/>
    </xf>
    <xf numFmtId="0" fontId="14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34" fillId="0" borderId="0" xfId="0" applyFont="1" applyFill="1" applyBorder="1" applyAlignment="1">
      <alignment horizontal="center" vertical="center"/>
    </xf>
    <xf numFmtId="0" fontId="133" fillId="0" borderId="0" xfId="0" applyFont="1" applyFill="1" applyBorder="1" applyAlignment="1">
      <alignment horizontal="center" vertical="center"/>
    </xf>
    <xf numFmtId="0" fontId="136" fillId="0" borderId="0" xfId="0" applyFont="1" applyFill="1" applyBorder="1" applyAlignment="1">
      <alignment horizontal="center" vertical="center"/>
    </xf>
    <xf numFmtId="0" fontId="139" fillId="0" borderId="0" xfId="0" applyFont="1" applyFill="1" applyBorder="1" applyAlignment="1">
      <alignment horizontal="center" vertical="center"/>
    </xf>
    <xf numFmtId="0" fontId="141" fillId="0" borderId="0" xfId="0" applyFont="1" applyFill="1" applyBorder="1" applyAlignment="1">
      <alignment horizontal="center" vertical="center"/>
    </xf>
    <xf numFmtId="0" fontId="122" fillId="0" borderId="0" xfId="0" applyFont="1" applyFill="1" applyBorder="1" applyAlignment="1">
      <alignment horizontal="center" vertical="center"/>
    </xf>
    <xf numFmtId="0" fontId="144" fillId="0" borderId="0" xfId="0" applyFont="1" applyFill="1" applyBorder="1" applyAlignment="1">
      <alignment horizontal="center" vertical="center"/>
    </xf>
    <xf numFmtId="0" fontId="133" fillId="38" borderId="0" xfId="0" applyFont="1" applyFill="1" applyBorder="1" applyAlignment="1">
      <alignment horizontal="center" vertical="center"/>
    </xf>
    <xf numFmtId="0" fontId="2" fillId="38" borderId="29" xfId="0" applyFont="1" applyFill="1" applyBorder="1" applyAlignment="1">
      <alignment horizontal="center" vertical="center"/>
    </xf>
    <xf numFmtId="0" fontId="2" fillId="38" borderId="0" xfId="0" applyFont="1" applyFill="1" applyBorder="1" applyAlignment="1">
      <alignment horizontal="center" vertical="center"/>
    </xf>
    <xf numFmtId="0" fontId="2" fillId="39" borderId="0" xfId="0" applyFont="1" applyFill="1" applyBorder="1" applyAlignment="1">
      <alignment horizontal="center" vertical="center"/>
    </xf>
    <xf numFmtId="0" fontId="123" fillId="39" borderId="0" xfId="0" applyFont="1" applyFill="1" applyAlignment="1">
      <alignment horizontal="center" vertical="center"/>
    </xf>
    <xf numFmtId="0" fontId="2" fillId="39" borderId="29" xfId="0" applyFont="1" applyFill="1" applyBorder="1" applyAlignment="1">
      <alignment horizontal="center" vertical="center"/>
    </xf>
    <xf numFmtId="0" fontId="2" fillId="39" borderId="37" xfId="0" applyFont="1" applyFill="1" applyBorder="1" applyAlignment="1">
      <alignment horizontal="center" vertical="center"/>
    </xf>
    <xf numFmtId="0" fontId="2" fillId="39" borderId="19" xfId="0" applyFont="1" applyFill="1" applyBorder="1" applyAlignment="1">
      <alignment horizontal="center" vertical="center"/>
    </xf>
    <xf numFmtId="0" fontId="2" fillId="40" borderId="0" xfId="0" applyFont="1" applyFill="1" applyBorder="1" applyAlignment="1">
      <alignment horizontal="center" vertical="center"/>
    </xf>
    <xf numFmtId="0" fontId="2" fillId="40" borderId="29" xfId="0" applyFont="1" applyFill="1" applyBorder="1" applyAlignment="1">
      <alignment horizontal="center" vertical="center"/>
    </xf>
    <xf numFmtId="0" fontId="123" fillId="0" borderId="0" xfId="0" applyFont="1" applyAlignment="1">
      <alignment horizontal="center" vertical="center" wrapText="1"/>
    </xf>
    <xf numFmtId="0" fontId="123" fillId="0" borderId="0" xfId="0" applyFont="1" applyAlignment="1">
      <alignment horizontal="center" vertical="center"/>
    </xf>
    <xf numFmtId="0" fontId="137" fillId="34" borderId="0" xfId="0" applyFont="1" applyFill="1" applyAlignment="1">
      <alignment horizontal="center" vertical="center" wrapText="1"/>
    </xf>
    <xf numFmtId="0" fontId="12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9" fontId="145" fillId="0" borderId="18" xfId="59" applyFont="1" applyBorder="1" applyAlignment="1">
      <alignment horizontal="center" vertical="center"/>
    </xf>
    <xf numFmtId="0" fontId="12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23" fillId="0" borderId="64" xfId="0" applyFont="1" applyFill="1" applyBorder="1" applyAlignment="1">
      <alignment horizontal="center" vertical="center"/>
    </xf>
    <xf numFmtId="0" fontId="123" fillId="0" borderId="65" xfId="0" applyFont="1" applyFill="1" applyBorder="1" applyAlignment="1">
      <alignment horizontal="center" vertical="center"/>
    </xf>
    <xf numFmtId="2" fontId="123" fillId="0" borderId="6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23" fillId="0" borderId="19" xfId="0" applyFont="1" applyFill="1" applyBorder="1" applyAlignment="1">
      <alignment horizontal="center" vertical="center"/>
    </xf>
    <xf numFmtId="0" fontId="131" fillId="0" borderId="19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123" fillId="0" borderId="29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145" fillId="38" borderId="11" xfId="0" applyFont="1" applyFill="1" applyBorder="1" applyAlignment="1">
      <alignment horizontal="center" vertical="center" wrapText="1"/>
    </xf>
    <xf numFmtId="0" fontId="145" fillId="41" borderId="11" xfId="0" applyFont="1" applyFill="1" applyBorder="1" applyAlignment="1">
      <alignment horizontal="center" vertical="center" wrapText="1"/>
    </xf>
    <xf numFmtId="0" fontId="145" fillId="42" borderId="11" xfId="0" applyFont="1" applyFill="1" applyBorder="1" applyAlignment="1">
      <alignment horizontal="center" vertical="center" wrapText="1"/>
    </xf>
    <xf numFmtId="0" fontId="145" fillId="43" borderId="35" xfId="0" applyFont="1" applyFill="1" applyBorder="1" applyAlignment="1">
      <alignment horizontal="center" vertical="center" wrapText="1"/>
    </xf>
    <xf numFmtId="0" fontId="145" fillId="25" borderId="1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84" fillId="0" borderId="27" xfId="0" applyFont="1" applyFill="1" applyBorder="1" applyAlignment="1">
      <alignment horizontal="center" vertical="center"/>
    </xf>
    <xf numFmtId="0" fontId="84" fillId="0" borderId="37" xfId="0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horizontal="center" vertical="center"/>
    </xf>
    <xf numFmtId="0" fontId="84" fillId="0" borderId="18" xfId="0" applyFont="1" applyFill="1" applyBorder="1" applyAlignment="1">
      <alignment horizontal="center" vertical="center"/>
    </xf>
    <xf numFmtId="0" fontId="84" fillId="0" borderId="19" xfId="0" applyFont="1" applyFill="1" applyBorder="1" applyAlignment="1">
      <alignment horizontal="center" vertical="center"/>
    </xf>
    <xf numFmtId="0" fontId="145" fillId="40" borderId="10" xfId="0" applyFont="1" applyFill="1" applyBorder="1" applyAlignment="1">
      <alignment horizontal="center" vertical="center" wrapText="1"/>
    </xf>
    <xf numFmtId="0" fontId="145" fillId="44" borderId="11" xfId="0" applyFont="1" applyFill="1" applyBorder="1" applyAlignment="1">
      <alignment horizontal="center" vertical="center" wrapText="1"/>
    </xf>
    <xf numFmtId="0" fontId="145" fillId="23" borderId="35" xfId="0" applyFont="1" applyFill="1" applyBorder="1" applyAlignment="1">
      <alignment horizontal="center" vertical="center" wrapText="1"/>
    </xf>
    <xf numFmtId="0" fontId="145" fillId="45" borderId="20" xfId="0" applyFont="1" applyFill="1" applyBorder="1" applyAlignment="1">
      <alignment horizontal="center" vertical="center" wrapText="1"/>
    </xf>
    <xf numFmtId="0" fontId="145" fillId="39" borderId="11" xfId="0" applyFont="1" applyFill="1" applyBorder="1" applyAlignment="1">
      <alignment horizontal="center" vertical="center" wrapText="1"/>
    </xf>
    <xf numFmtId="0" fontId="133" fillId="41" borderId="0" xfId="0" applyFont="1" applyFill="1" applyBorder="1" applyAlignment="1">
      <alignment horizontal="center" vertical="center"/>
    </xf>
    <xf numFmtId="0" fontId="2" fillId="41" borderId="0" xfId="0" applyFont="1" applyFill="1" applyBorder="1" applyAlignment="1">
      <alignment horizontal="center" vertical="center"/>
    </xf>
    <xf numFmtId="0" fontId="2" fillId="41" borderId="29" xfId="0" applyFont="1" applyFill="1" applyBorder="1" applyAlignment="1">
      <alignment horizontal="center" vertical="center"/>
    </xf>
    <xf numFmtId="0" fontId="123" fillId="41" borderId="0" xfId="0" applyFont="1" applyFill="1" applyAlignment="1">
      <alignment horizontal="center" vertical="center"/>
    </xf>
    <xf numFmtId="0" fontId="2" fillId="43" borderId="0" xfId="0" applyFont="1" applyFill="1" applyBorder="1" applyAlignment="1">
      <alignment horizontal="center" vertical="center"/>
    </xf>
    <xf numFmtId="0" fontId="133" fillId="43" borderId="37" xfId="0" applyFont="1" applyFill="1" applyBorder="1" applyAlignment="1">
      <alignment horizontal="center" vertical="center"/>
    </xf>
    <xf numFmtId="0" fontId="123" fillId="43" borderId="0" xfId="0" applyFont="1" applyFill="1" applyAlignment="1">
      <alignment horizontal="center" vertical="center"/>
    </xf>
    <xf numFmtId="0" fontId="2" fillId="43" borderId="29" xfId="0" applyFont="1" applyFill="1" applyBorder="1" applyAlignment="1">
      <alignment horizontal="center" vertical="center"/>
    </xf>
    <xf numFmtId="0" fontId="2" fillId="43" borderId="37" xfId="0" applyFont="1" applyFill="1" applyBorder="1" applyAlignment="1">
      <alignment horizontal="center" vertical="center"/>
    </xf>
    <xf numFmtId="0" fontId="123" fillId="25" borderId="0" xfId="0" applyFont="1" applyFill="1" applyBorder="1" applyAlignment="1">
      <alignment horizontal="center" vertical="center"/>
    </xf>
    <xf numFmtId="0" fontId="2" fillId="25" borderId="0" xfId="0" applyFont="1" applyFill="1" applyBorder="1" applyAlignment="1">
      <alignment horizontal="center" vertical="center" wrapText="1"/>
    </xf>
    <xf numFmtId="0" fontId="2" fillId="25" borderId="29" xfId="0" applyFont="1" applyFill="1" applyBorder="1" applyAlignment="1">
      <alignment horizontal="center" vertical="center" wrapText="1"/>
    </xf>
    <xf numFmtId="0" fontId="2" fillId="25" borderId="19" xfId="0" applyFont="1" applyFill="1" applyBorder="1" applyAlignment="1">
      <alignment horizontal="center" vertical="center"/>
    </xf>
    <xf numFmtId="0" fontId="2" fillId="25" borderId="0" xfId="0" applyFont="1" applyFill="1" applyBorder="1" applyAlignment="1">
      <alignment horizontal="center" vertical="center"/>
    </xf>
    <xf numFmtId="0" fontId="2" fillId="25" borderId="29" xfId="0" applyFont="1" applyFill="1" applyBorder="1" applyAlignment="1">
      <alignment horizontal="center" vertical="center"/>
    </xf>
    <xf numFmtId="0" fontId="123" fillId="25" borderId="19" xfId="0" applyFont="1" applyFill="1" applyBorder="1" applyAlignment="1">
      <alignment horizontal="center" vertical="center"/>
    </xf>
    <xf numFmtId="0" fontId="133" fillId="25" borderId="19" xfId="0" applyFont="1" applyFill="1" applyBorder="1" applyAlignment="1">
      <alignment horizontal="center" vertical="center"/>
    </xf>
    <xf numFmtId="0" fontId="2" fillId="40" borderId="23" xfId="0" applyFont="1" applyFill="1" applyBorder="1" applyAlignment="1">
      <alignment horizontal="center" vertical="center"/>
    </xf>
    <xf numFmtId="0" fontId="123" fillId="40" borderId="0" xfId="0" applyFont="1" applyFill="1" applyAlignment="1">
      <alignment horizontal="center" vertical="center"/>
    </xf>
    <xf numFmtId="0" fontId="2" fillId="40" borderId="18" xfId="0" applyFont="1" applyFill="1" applyBorder="1" applyAlignment="1">
      <alignment horizontal="center" vertical="center"/>
    </xf>
    <xf numFmtId="0" fontId="2" fillId="44" borderId="66" xfId="0" applyFont="1" applyFill="1" applyBorder="1" applyAlignment="1">
      <alignment horizontal="center" vertical="center"/>
    </xf>
    <xf numFmtId="0" fontId="2" fillId="44" borderId="0" xfId="0" applyFont="1" applyFill="1" applyBorder="1" applyAlignment="1">
      <alignment horizontal="center" vertical="center"/>
    </xf>
    <xf numFmtId="0" fontId="123" fillId="44" borderId="0" xfId="0" applyFont="1" applyFill="1" applyAlignment="1">
      <alignment horizontal="center" vertical="center"/>
    </xf>
    <xf numFmtId="0" fontId="2" fillId="44" borderId="27" xfId="0" applyFont="1" applyFill="1" applyBorder="1" applyAlignment="1">
      <alignment horizontal="center" vertical="center"/>
    </xf>
    <xf numFmtId="0" fontId="2" fillId="44" borderId="29" xfId="0" applyFont="1" applyFill="1" applyBorder="1" applyAlignment="1">
      <alignment horizontal="center" vertical="center"/>
    </xf>
    <xf numFmtId="0" fontId="2" fillId="23" borderId="37" xfId="0" applyFont="1" applyFill="1" applyBorder="1" applyAlignment="1">
      <alignment horizontal="center" vertical="center"/>
    </xf>
    <xf numFmtId="0" fontId="2" fillId="23" borderId="0" xfId="0" applyFont="1" applyFill="1" applyBorder="1" applyAlignment="1">
      <alignment horizontal="center" vertical="center"/>
    </xf>
    <xf numFmtId="0" fontId="123" fillId="23" borderId="0" xfId="0" applyFont="1" applyFill="1" applyAlignment="1">
      <alignment horizontal="center" vertical="center"/>
    </xf>
    <xf numFmtId="0" fontId="2" fillId="23" borderId="29" xfId="0" applyFont="1" applyFill="1" applyBorder="1" applyAlignment="1">
      <alignment horizontal="center" vertical="center"/>
    </xf>
    <xf numFmtId="0" fontId="2" fillId="45" borderId="0" xfId="0" applyFont="1" applyFill="1" applyBorder="1" applyAlignment="1">
      <alignment horizontal="center" vertical="center"/>
    </xf>
    <xf numFmtId="0" fontId="2" fillId="45" borderId="19" xfId="0" applyFont="1" applyFill="1" applyBorder="1" applyAlignment="1">
      <alignment horizontal="center" vertical="center"/>
    </xf>
    <xf numFmtId="0" fontId="2" fillId="45" borderId="29" xfId="0" applyFont="1" applyFill="1" applyBorder="1" applyAlignment="1">
      <alignment horizontal="center" vertical="center"/>
    </xf>
    <xf numFmtId="0" fontId="123" fillId="45" borderId="0" xfId="0" applyFont="1" applyFill="1" applyAlignment="1">
      <alignment horizontal="center" vertical="center"/>
    </xf>
    <xf numFmtId="0" fontId="2" fillId="42" borderId="0" xfId="0" applyFont="1" applyFill="1" applyBorder="1" applyAlignment="1">
      <alignment horizontal="center" vertical="center"/>
    </xf>
    <xf numFmtId="0" fontId="21" fillId="42" borderId="0" xfId="0" applyFont="1" applyFill="1" applyBorder="1" applyAlignment="1">
      <alignment horizontal="center" vertical="center"/>
    </xf>
    <xf numFmtId="0" fontId="123" fillId="42" borderId="0" xfId="0" applyFont="1" applyFill="1" applyAlignment="1">
      <alignment horizontal="center" vertical="center"/>
    </xf>
    <xf numFmtId="0" fontId="2" fillId="42" borderId="29" xfId="0" applyFont="1" applyFill="1" applyBorder="1" applyAlignment="1">
      <alignment horizontal="center" vertical="center"/>
    </xf>
    <xf numFmtId="0" fontId="123" fillId="42" borderId="29" xfId="0" applyFont="1" applyFill="1" applyBorder="1" applyAlignment="1">
      <alignment horizontal="center" vertical="center"/>
    </xf>
    <xf numFmtId="0" fontId="22" fillId="39" borderId="0" xfId="0" applyFont="1" applyFill="1" applyBorder="1" applyAlignment="1">
      <alignment horizontal="center" vertical="center"/>
    </xf>
    <xf numFmtId="0" fontId="133" fillId="40" borderId="37" xfId="0" applyFont="1" applyFill="1" applyBorder="1" applyAlignment="1">
      <alignment horizontal="center" vertical="center"/>
    </xf>
    <xf numFmtId="0" fontId="2" fillId="40" borderId="37" xfId="0" applyFont="1" applyFill="1" applyBorder="1" applyAlignment="1">
      <alignment horizontal="center" vertical="center"/>
    </xf>
    <xf numFmtId="0" fontId="123" fillId="40" borderId="0" xfId="0" applyFont="1" applyFill="1" applyBorder="1" applyAlignment="1">
      <alignment horizontal="center" vertical="center"/>
    </xf>
    <xf numFmtId="0" fontId="2" fillId="40" borderId="19" xfId="0" applyFont="1" applyFill="1" applyBorder="1" applyAlignment="1">
      <alignment horizontal="center" vertical="center"/>
    </xf>
    <xf numFmtId="0" fontId="123" fillId="40" borderId="19" xfId="0" applyFont="1" applyFill="1" applyBorder="1" applyAlignment="1">
      <alignment horizontal="center" vertical="center"/>
    </xf>
    <xf numFmtId="0" fontId="2" fillId="40" borderId="0" xfId="0" applyFont="1" applyFill="1" applyBorder="1" applyAlignment="1">
      <alignment horizontal="center" vertical="center" wrapText="1"/>
    </xf>
    <xf numFmtId="0" fontId="133" fillId="40" borderId="19" xfId="0" applyFont="1" applyFill="1" applyBorder="1" applyAlignment="1">
      <alignment horizontal="center" vertical="center"/>
    </xf>
    <xf numFmtId="0" fontId="2" fillId="40" borderId="29" xfId="0" applyFont="1" applyFill="1" applyBorder="1" applyAlignment="1">
      <alignment horizontal="center" vertical="center" wrapText="1"/>
    </xf>
    <xf numFmtId="0" fontId="2" fillId="40" borderId="66" xfId="0" applyFont="1" applyFill="1" applyBorder="1" applyAlignment="1">
      <alignment horizontal="center" vertical="center"/>
    </xf>
    <xf numFmtId="0" fontId="2" fillId="40" borderId="27" xfId="0" applyFont="1" applyFill="1" applyBorder="1" applyAlignment="1">
      <alignment horizontal="center" vertical="center"/>
    </xf>
    <xf numFmtId="0" fontId="23" fillId="39" borderId="0" xfId="0" applyFont="1" applyFill="1" applyBorder="1" applyAlignment="1">
      <alignment horizontal="center" vertical="center"/>
    </xf>
    <xf numFmtId="0" fontId="123" fillId="0" borderId="0" xfId="0" applyFont="1" applyFill="1" applyBorder="1" applyAlignment="1">
      <alignment horizontal="center"/>
    </xf>
    <xf numFmtId="0" fontId="123" fillId="0" borderId="0" xfId="0" applyFont="1" applyFill="1" applyBorder="1" applyAlignment="1">
      <alignment vertical="center"/>
    </xf>
    <xf numFmtId="0" fontId="123" fillId="41" borderId="11" xfId="0" applyFont="1" applyFill="1" applyBorder="1" applyAlignment="1">
      <alignment horizontal="center" vertical="center" wrapText="1"/>
    </xf>
    <xf numFmtId="0" fontId="123" fillId="40" borderId="35" xfId="0" applyFont="1" applyFill="1" applyBorder="1" applyAlignment="1">
      <alignment horizontal="center" vertical="center" wrapText="1"/>
    </xf>
    <xf numFmtId="0" fontId="123" fillId="40" borderId="11" xfId="0" applyFont="1" applyFill="1" applyBorder="1" applyAlignment="1">
      <alignment horizontal="center" vertical="center" wrapText="1"/>
    </xf>
    <xf numFmtId="0" fontId="123" fillId="40" borderId="10" xfId="0" applyFont="1" applyFill="1" applyBorder="1" applyAlignment="1">
      <alignment horizontal="center" vertical="center" wrapText="1"/>
    </xf>
    <xf numFmtId="0" fontId="123" fillId="39" borderId="35" xfId="0" applyFont="1" applyFill="1" applyBorder="1" applyAlignment="1">
      <alignment horizontal="center" vertical="center" wrapText="1"/>
    </xf>
    <xf numFmtId="0" fontId="123" fillId="39" borderId="20" xfId="0" applyFont="1" applyFill="1" applyBorder="1" applyAlignment="1">
      <alignment horizontal="center" vertical="center" wrapText="1"/>
    </xf>
    <xf numFmtId="0" fontId="123" fillId="39" borderId="11" xfId="0" applyFont="1" applyFill="1" applyBorder="1" applyAlignment="1">
      <alignment horizontal="center" vertical="center" wrapText="1"/>
    </xf>
    <xf numFmtId="0" fontId="123" fillId="0" borderId="37" xfId="0" applyFont="1" applyFill="1" applyBorder="1" applyAlignment="1">
      <alignment horizontal="center" vertical="center"/>
    </xf>
    <xf numFmtId="0" fontId="125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23" fillId="0" borderId="0" xfId="0" applyFont="1" applyFill="1" applyAlignment="1">
      <alignment horizontal="center"/>
    </xf>
    <xf numFmtId="0" fontId="123" fillId="0" borderId="0" xfId="0" applyFont="1" applyFill="1" applyAlignment="1">
      <alignment horizontal="left"/>
    </xf>
    <xf numFmtId="0" fontId="123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129" fillId="0" borderId="19" xfId="0" applyFont="1" applyFill="1" applyBorder="1" applyAlignment="1">
      <alignment horizontal="center" vertical="center"/>
    </xf>
    <xf numFmtId="0" fontId="133" fillId="0" borderId="19" xfId="0" applyFont="1" applyFill="1" applyBorder="1" applyAlignment="1">
      <alignment horizontal="center" vertical="center"/>
    </xf>
    <xf numFmtId="49" fontId="122" fillId="0" borderId="10" xfId="0" applyNumberFormat="1" applyFont="1" applyBorder="1" applyAlignment="1">
      <alignment horizontal="center" vertical="center" wrapText="1"/>
    </xf>
    <xf numFmtId="49" fontId="122" fillId="0" borderId="0" xfId="0" applyNumberFormat="1" applyFont="1" applyBorder="1" applyAlignment="1">
      <alignment horizontal="center" vertical="center" wrapText="1"/>
    </xf>
    <xf numFmtId="0" fontId="162" fillId="0" borderId="0" xfId="0" applyFont="1" applyAlignment="1">
      <alignment horizontal="center" vertical="center"/>
    </xf>
    <xf numFmtId="0" fontId="120" fillId="0" borderId="0" xfId="0" applyFont="1" applyFill="1" applyBorder="1" applyAlignment="1">
      <alignment horizontal="center" vertical="center"/>
    </xf>
    <xf numFmtId="0" fontId="163" fillId="0" borderId="0" xfId="0" applyFont="1" applyAlignment="1">
      <alignment horizontal="center" vertical="center"/>
    </xf>
    <xf numFmtId="0" fontId="120" fillId="0" borderId="0" xfId="0" applyFont="1" applyAlignment="1">
      <alignment horizontal="center" vertical="center"/>
    </xf>
    <xf numFmtId="49" fontId="123" fillId="0" borderId="0" xfId="0" applyNumberFormat="1" applyFont="1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top"/>
    </xf>
    <xf numFmtId="0" fontId="6" fillId="33" borderId="0" xfId="0" applyFont="1" applyFill="1" applyBorder="1" applyAlignment="1">
      <alignment horizontal="center" vertical="center"/>
    </xf>
    <xf numFmtId="0" fontId="140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129" fillId="0" borderId="0" xfId="0" applyFont="1" applyFill="1" applyBorder="1" applyAlignment="1">
      <alignment horizontal="center" vertical="center"/>
    </xf>
    <xf numFmtId="0" fontId="131" fillId="0" borderId="0" xfId="0" applyFont="1" applyFill="1" applyBorder="1" applyAlignment="1">
      <alignment horizontal="center" vertical="center"/>
    </xf>
    <xf numFmtId="0" fontId="123" fillId="0" borderId="0" xfId="0" applyFont="1" applyFill="1" applyBorder="1" applyAlignment="1">
      <alignment horizontal="center" vertical="center" wrapText="1"/>
    </xf>
    <xf numFmtId="0" fontId="142" fillId="35" borderId="23" xfId="0" applyFont="1" applyFill="1" applyBorder="1" applyAlignment="1">
      <alignment horizontal="center" vertical="center"/>
    </xf>
    <xf numFmtId="0" fontId="142" fillId="35" borderId="18" xfId="0" applyFont="1" applyFill="1" applyBorder="1" applyAlignment="1">
      <alignment horizontal="center" vertical="center"/>
    </xf>
    <xf numFmtId="0" fontId="141" fillId="35" borderId="18" xfId="0" applyFont="1" applyFill="1" applyBorder="1" applyAlignment="1">
      <alignment horizontal="center" vertical="center"/>
    </xf>
    <xf numFmtId="0" fontId="138" fillId="34" borderId="21" xfId="0" applyFont="1" applyFill="1" applyBorder="1" applyAlignment="1">
      <alignment horizontal="center" vertical="center"/>
    </xf>
    <xf numFmtId="0" fontId="137" fillId="35" borderId="36" xfId="0" applyFont="1" applyFill="1" applyBorder="1" applyAlignment="1">
      <alignment horizontal="center" vertical="center"/>
    </xf>
    <xf numFmtId="0" fontId="136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" fillId="46" borderId="18" xfId="0" applyFont="1" applyFill="1" applyBorder="1" applyAlignment="1">
      <alignment horizontal="center" vertical="center"/>
    </xf>
    <xf numFmtId="0" fontId="6" fillId="46" borderId="0" xfId="0" applyFont="1" applyFill="1" applyBorder="1" applyAlignment="1">
      <alignment horizontal="center" vertical="center"/>
    </xf>
    <xf numFmtId="0" fontId="133" fillId="0" borderId="37" xfId="0" applyFont="1" applyFill="1" applyBorder="1" applyAlignment="1">
      <alignment horizontal="center" vertical="center"/>
    </xf>
    <xf numFmtId="0" fontId="140" fillId="35" borderId="18" xfId="0" applyFont="1" applyFill="1" applyBorder="1" applyAlignment="1">
      <alignment horizontal="center" vertical="center"/>
    </xf>
    <xf numFmtId="0" fontId="133" fillId="0" borderId="0" xfId="0" applyFont="1" applyAlignment="1">
      <alignment horizontal="center"/>
    </xf>
    <xf numFmtId="0" fontId="122" fillId="0" borderId="0" xfId="0" applyFont="1" applyAlignment="1">
      <alignment horizontal="center"/>
    </xf>
    <xf numFmtId="0" fontId="123" fillId="0" borderId="0" xfId="0" applyFont="1" applyAlignment="1">
      <alignment horizontal="center" vertical="center" wrapText="1"/>
    </xf>
    <xf numFmtId="0" fontId="123" fillId="0" borderId="0" xfId="0" applyFont="1" applyAlignment="1">
      <alignment horizontal="center" vertical="center"/>
    </xf>
    <xf numFmtId="0" fontId="122" fillId="0" borderId="0" xfId="0" applyFont="1" applyFill="1" applyBorder="1" applyAlignment="1">
      <alignment horizontal="center" vertical="center" wrapText="1"/>
    </xf>
    <xf numFmtId="0" fontId="123" fillId="0" borderId="19" xfId="0" applyFont="1" applyBorder="1" applyAlignment="1">
      <alignment horizontal="center" vertical="center"/>
    </xf>
    <xf numFmtId="0" fontId="123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123" fillId="0" borderId="0" xfId="0" applyFont="1" applyFill="1" applyBorder="1" applyAlignment="1">
      <alignment horizontal="center" vertical="center"/>
    </xf>
    <xf numFmtId="0" fontId="123" fillId="0" borderId="0" xfId="0" applyFont="1" applyAlignment="1">
      <alignment horizontal="center"/>
    </xf>
    <xf numFmtId="0" fontId="6" fillId="33" borderId="22" xfId="0" applyFont="1" applyFill="1" applyBorder="1" applyAlignment="1">
      <alignment horizontal="center" vertical="center"/>
    </xf>
    <xf numFmtId="0" fontId="131" fillId="33" borderId="19" xfId="0" applyFont="1" applyFill="1" applyBorder="1" applyAlignment="1">
      <alignment horizontal="center" vertical="center"/>
    </xf>
    <xf numFmtId="0" fontId="2" fillId="46" borderId="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122" fillId="33" borderId="19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42" fillId="0" borderId="0" xfId="0" applyFont="1" applyFill="1" applyBorder="1" applyAlignment="1">
      <alignment horizontal="center" vertical="center"/>
    </xf>
    <xf numFmtId="0" fontId="124" fillId="0" borderId="0" xfId="0" applyFont="1" applyAlignment="1">
      <alignment horizontal="center" vertical="center"/>
    </xf>
    <xf numFmtId="0" fontId="164" fillId="0" borderId="0" xfId="0" applyFont="1" applyAlignment="1">
      <alignment horizontal="center" vertical="center"/>
    </xf>
    <xf numFmtId="0" fontId="165" fillId="0" borderId="0" xfId="0" applyFont="1" applyAlignment="1">
      <alignment horizontal="center" vertical="center"/>
    </xf>
    <xf numFmtId="0" fontId="165" fillId="0" borderId="0" xfId="0" applyFont="1" applyFill="1" applyBorder="1" applyAlignment="1">
      <alignment horizontal="center" vertical="center"/>
    </xf>
    <xf numFmtId="0" fontId="123" fillId="0" borderId="0" xfId="0" applyFont="1" applyFill="1" applyAlignment="1">
      <alignment vertical="center" wrapText="1"/>
    </xf>
    <xf numFmtId="0" fontId="132" fillId="0" borderId="0" xfId="0" applyFont="1" applyAlignment="1">
      <alignment horizontal="center" vertical="center"/>
    </xf>
    <xf numFmtId="0" fontId="134" fillId="0" borderId="18" xfId="0" applyFont="1" applyBorder="1" applyAlignment="1">
      <alignment horizontal="center" vertical="center"/>
    </xf>
    <xf numFmtId="0" fontId="133" fillId="0" borderId="18" xfId="0" applyFont="1" applyBorder="1" applyAlignment="1">
      <alignment horizontal="center" vertical="center"/>
    </xf>
    <xf numFmtId="0" fontId="125" fillId="0" borderId="0" xfId="0" applyFont="1" applyBorder="1" applyAlignment="1">
      <alignment horizontal="center" vertical="center"/>
    </xf>
    <xf numFmtId="0" fontId="166" fillId="0" borderId="0" xfId="0" applyFont="1" applyAlignment="1">
      <alignment horizontal="center" vertical="center"/>
    </xf>
    <xf numFmtId="0" fontId="146" fillId="0" borderId="0" xfId="0" applyFont="1" applyBorder="1" applyAlignment="1">
      <alignment horizontal="center" vertical="center"/>
    </xf>
    <xf numFmtId="0" fontId="146" fillId="0" borderId="0" xfId="0" applyFont="1" applyAlignment="1">
      <alignment horizontal="center" vertical="center"/>
    </xf>
    <xf numFmtId="0" fontId="146" fillId="0" borderId="0" xfId="0" applyFont="1" applyFill="1" applyBorder="1" applyAlignment="1">
      <alignment horizontal="center" vertical="center"/>
    </xf>
    <xf numFmtId="0" fontId="137" fillId="35" borderId="18" xfId="0" applyFont="1" applyFill="1" applyBorder="1" applyAlignment="1">
      <alignment horizontal="center" vertical="center"/>
    </xf>
    <xf numFmtId="0" fontId="138" fillId="35" borderId="18" xfId="0" applyFont="1" applyFill="1" applyBorder="1" applyAlignment="1">
      <alignment horizontal="center" vertical="center"/>
    </xf>
    <xf numFmtId="0" fontId="123" fillId="0" borderId="10" xfId="0" applyFont="1" applyBorder="1" applyAlignment="1">
      <alignment horizontal="center" vertical="center" wrapText="1"/>
    </xf>
    <xf numFmtId="0" fontId="139" fillId="35" borderId="18" xfId="0" applyFont="1" applyFill="1" applyBorder="1" applyAlignment="1">
      <alignment horizontal="center" vertical="center"/>
    </xf>
    <xf numFmtId="0" fontId="138" fillId="34" borderId="18" xfId="0" applyFont="1" applyFill="1" applyBorder="1" applyAlignment="1">
      <alignment horizontal="center" vertical="center"/>
    </xf>
    <xf numFmtId="0" fontId="6" fillId="46" borderId="18" xfId="0" applyFont="1" applyFill="1" applyBorder="1" applyAlignment="1">
      <alignment horizontal="center" vertical="center"/>
    </xf>
    <xf numFmtId="0" fontId="143" fillId="35" borderId="18" xfId="0" applyFont="1" applyFill="1" applyBorder="1" applyAlignment="1">
      <alignment horizontal="center" vertical="center"/>
    </xf>
    <xf numFmtId="0" fontId="137" fillId="36" borderId="18" xfId="0" applyFont="1" applyFill="1" applyBorder="1" applyAlignment="1">
      <alignment horizontal="center" vertical="center"/>
    </xf>
    <xf numFmtId="0" fontId="160" fillId="0" borderId="0" xfId="0" applyFont="1" applyAlignment="1">
      <alignment horizontal="center" vertical="center"/>
    </xf>
    <xf numFmtId="0" fontId="165" fillId="0" borderId="0" xfId="0" applyFont="1" applyBorder="1" applyAlignment="1">
      <alignment horizontal="center" vertical="center"/>
    </xf>
    <xf numFmtId="0" fontId="122" fillId="33" borderId="18" xfId="0" applyFont="1" applyFill="1" applyBorder="1" applyAlignment="1">
      <alignment horizontal="center" vertical="center" wrapText="1"/>
    </xf>
    <xf numFmtId="0" fontId="134" fillId="0" borderId="23" xfId="0" applyFont="1" applyBorder="1" applyAlignment="1">
      <alignment horizontal="center" vertical="center"/>
    </xf>
    <xf numFmtId="0" fontId="165" fillId="0" borderId="19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/>
    </xf>
    <xf numFmtId="0" fontId="123" fillId="0" borderId="0" xfId="0" applyFont="1" applyAlignment="1">
      <alignment/>
    </xf>
    <xf numFmtId="0" fontId="123" fillId="0" borderId="0" xfId="0" applyFont="1" applyAlignment="1">
      <alignment horizontal="left"/>
    </xf>
    <xf numFmtId="0" fontId="123" fillId="0" borderId="0" xfId="0" applyFont="1" applyAlignment="1">
      <alignment/>
    </xf>
    <xf numFmtId="0" fontId="123" fillId="0" borderId="0" xfId="0" applyNumberFormat="1" applyFont="1" applyAlignment="1">
      <alignment horizontal="center"/>
    </xf>
    <xf numFmtId="0" fontId="123" fillId="0" borderId="0" xfId="59" applyNumberFormat="1" applyFont="1" applyAlignment="1">
      <alignment horizontal="center"/>
    </xf>
    <xf numFmtId="0" fontId="167" fillId="0" borderId="0" xfId="0" applyFont="1" applyAlignment="1">
      <alignment/>
    </xf>
    <xf numFmtId="0" fontId="168" fillId="0" borderId="11" xfId="0" applyFont="1" applyBorder="1" applyAlignment="1">
      <alignment horizontal="center" vertical="center"/>
    </xf>
    <xf numFmtId="0" fontId="169" fillId="0" borderId="0" xfId="0" applyFont="1" applyAlignment="1">
      <alignment horizontal="center" vertical="center"/>
    </xf>
    <xf numFmtId="0" fontId="169" fillId="0" borderId="0" xfId="0" applyFont="1" applyAlignment="1">
      <alignment/>
    </xf>
    <xf numFmtId="0" fontId="170" fillId="0" borderId="0" xfId="53" applyFont="1" applyAlignment="1" applyProtection="1">
      <alignment horizontal="left"/>
      <protection/>
    </xf>
    <xf numFmtId="0" fontId="167" fillId="0" borderId="0" xfId="0" applyFont="1" applyAlignment="1">
      <alignment horizontal="center"/>
    </xf>
    <xf numFmtId="0" fontId="168" fillId="0" borderId="0" xfId="0" applyFont="1" applyAlignment="1">
      <alignment/>
    </xf>
    <xf numFmtId="0" fontId="167" fillId="0" borderId="0" xfId="0" applyNumberFormat="1" applyFont="1" applyAlignment="1">
      <alignment horizontal="center"/>
    </xf>
    <xf numFmtId="0" fontId="167" fillId="0" borderId="0" xfId="0" applyFont="1" applyAlignment="1">
      <alignment horizontal="right"/>
    </xf>
    <xf numFmtId="0" fontId="167" fillId="0" borderId="0" xfId="0" applyFont="1" applyAlignment="1">
      <alignment horizontal="left"/>
    </xf>
    <xf numFmtId="0" fontId="32" fillId="0" borderId="0" xfId="0" applyFont="1" applyAlignment="1">
      <alignment horizontal="center" vertical="center"/>
    </xf>
    <xf numFmtId="0" fontId="167" fillId="0" borderId="0" xfId="0" applyFont="1" applyAlignment="1">
      <alignment horizontal="center" vertical="center"/>
    </xf>
    <xf numFmtId="0" fontId="168" fillId="0" borderId="0" xfId="0" applyFont="1" applyAlignment="1">
      <alignment horizontal="center" vertical="center"/>
    </xf>
    <xf numFmtId="0" fontId="167" fillId="0" borderId="0" xfId="59" applyNumberFormat="1" applyFont="1" applyAlignment="1">
      <alignment horizontal="center"/>
    </xf>
    <xf numFmtId="0" fontId="167" fillId="0" borderId="41" xfId="0" applyFont="1" applyBorder="1" applyAlignment="1">
      <alignment horizontal="center" vertical="center"/>
    </xf>
    <xf numFmtId="0" fontId="170" fillId="0" borderId="0" xfId="53" applyFont="1" applyAlignment="1" applyProtection="1">
      <alignment/>
      <protection/>
    </xf>
    <xf numFmtId="1" fontId="123" fillId="0" borderId="16" xfId="0" applyNumberFormat="1" applyFont="1" applyBorder="1" applyAlignment="1">
      <alignment horizontal="center" vertical="center" wrapText="1"/>
    </xf>
    <xf numFmtId="0" fontId="123" fillId="0" borderId="16" xfId="0" applyFont="1" applyBorder="1" applyAlignment="1">
      <alignment horizontal="center" vertical="center" wrapText="1"/>
    </xf>
    <xf numFmtId="0" fontId="123" fillId="0" borderId="13" xfId="0" applyFont="1" applyBorder="1" applyAlignment="1">
      <alignment horizontal="center" vertical="center" wrapText="1"/>
    </xf>
    <xf numFmtId="0" fontId="123" fillId="0" borderId="17" xfId="0" applyFont="1" applyBorder="1" applyAlignment="1">
      <alignment horizontal="center" vertical="center" wrapText="1"/>
    </xf>
    <xf numFmtId="0" fontId="123" fillId="0" borderId="13" xfId="59" applyNumberFormat="1" applyFont="1" applyBorder="1" applyAlignment="1">
      <alignment horizontal="center" vertical="center" wrapText="1"/>
    </xf>
    <xf numFmtId="0" fontId="122" fillId="0" borderId="0" xfId="0" applyFont="1" applyBorder="1" applyAlignment="1">
      <alignment horizontal="center" vertical="center" wrapText="1"/>
    </xf>
    <xf numFmtId="49" fontId="123" fillId="0" borderId="13" xfId="0" applyNumberFormat="1" applyFont="1" applyBorder="1" applyAlignment="1">
      <alignment horizontal="center" vertical="center" wrapText="1"/>
    </xf>
    <xf numFmtId="1" fontId="123" fillId="0" borderId="13" xfId="59" applyNumberFormat="1" applyFont="1" applyBorder="1" applyAlignment="1">
      <alignment horizontal="center" vertical="center" wrapText="1"/>
    </xf>
    <xf numFmtId="0" fontId="123" fillId="0" borderId="15" xfId="0" applyFont="1" applyBorder="1" applyAlignment="1">
      <alignment horizontal="center" vertical="center" wrapText="1"/>
    </xf>
    <xf numFmtId="0" fontId="123" fillId="0" borderId="19" xfId="0" applyFont="1" applyBorder="1" applyAlignment="1">
      <alignment horizontal="center" vertical="center" wrapText="1"/>
    </xf>
    <xf numFmtId="0" fontId="122" fillId="0" borderId="20" xfId="0" applyFont="1" applyBorder="1" applyAlignment="1">
      <alignment horizontal="center" vertical="center" wrapText="1"/>
    </xf>
    <xf numFmtId="0" fontId="122" fillId="0" borderId="11" xfId="0" applyFont="1" applyFill="1" applyBorder="1" applyAlignment="1">
      <alignment horizontal="center" vertical="center" wrapText="1"/>
    </xf>
    <xf numFmtId="0" fontId="123" fillId="0" borderId="0" xfId="0" applyFont="1" applyAlignment="1">
      <alignment horizontal="center" vertical="center" wrapText="1"/>
    </xf>
    <xf numFmtId="0" fontId="123" fillId="0" borderId="18" xfId="0" applyFont="1" applyBorder="1" applyAlignment="1">
      <alignment horizontal="center" vertical="center" wrapText="1"/>
    </xf>
    <xf numFmtId="0" fontId="123" fillId="0" borderId="0" xfId="0" applyFont="1" applyBorder="1" applyAlignment="1">
      <alignment horizontal="center" vertical="center" wrapText="1"/>
    </xf>
    <xf numFmtId="0" fontId="123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142" fillId="35" borderId="18" xfId="0" applyFont="1" applyFill="1" applyBorder="1" applyAlignment="1">
      <alignment horizontal="center" vertical="center"/>
    </xf>
    <xf numFmtId="0" fontId="123" fillId="0" borderId="0" xfId="0" applyFont="1" applyBorder="1" applyAlignment="1">
      <alignment horizontal="center" vertical="center"/>
    </xf>
    <xf numFmtId="0" fontId="123" fillId="0" borderId="0" xfId="0" applyFont="1" applyFill="1" applyBorder="1" applyAlignment="1">
      <alignment horizontal="center" vertical="center"/>
    </xf>
    <xf numFmtId="0" fontId="133" fillId="33" borderId="0" xfId="0" applyFont="1" applyFill="1" applyBorder="1" applyAlignment="1">
      <alignment horizontal="center" vertical="center"/>
    </xf>
    <xf numFmtId="0" fontId="137" fillId="35" borderId="0" xfId="0" applyFont="1" applyFill="1" applyBorder="1" applyAlignment="1">
      <alignment horizontal="center" vertical="center"/>
    </xf>
    <xf numFmtId="0" fontId="123" fillId="0" borderId="0" xfId="0" applyFont="1" applyAlignment="1">
      <alignment horizontal="center" vertical="center"/>
    </xf>
    <xf numFmtId="0" fontId="141" fillId="35" borderId="0" xfId="0" applyFont="1" applyFill="1" applyBorder="1" applyAlignment="1">
      <alignment horizontal="center" vertical="center"/>
    </xf>
    <xf numFmtId="0" fontId="134" fillId="0" borderId="0" xfId="0" applyFont="1" applyBorder="1" applyAlignment="1">
      <alignment horizontal="center" vertical="center"/>
    </xf>
    <xf numFmtId="0" fontId="144" fillId="35" borderId="0" xfId="0" applyFont="1" applyFill="1" applyBorder="1" applyAlignment="1">
      <alignment horizontal="center" vertical="center"/>
    </xf>
    <xf numFmtId="0" fontId="123" fillId="0" borderId="41" xfId="0" applyFont="1" applyBorder="1" applyAlignment="1">
      <alignment horizontal="center" vertical="center"/>
    </xf>
    <xf numFmtId="9" fontId="145" fillId="0" borderId="37" xfId="59" applyFont="1" applyBorder="1" applyAlignment="1">
      <alignment horizontal="center" vertical="center"/>
    </xf>
    <xf numFmtId="9" fontId="145" fillId="0" borderId="0" xfId="59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9" fontId="145" fillId="0" borderId="18" xfId="59" applyFont="1" applyBorder="1" applyAlignment="1">
      <alignment horizontal="center" vertical="center"/>
    </xf>
    <xf numFmtId="9" fontId="145" fillId="0" borderId="38" xfId="59" applyFont="1" applyBorder="1" applyAlignment="1">
      <alignment horizontal="center" vertical="center"/>
    </xf>
    <xf numFmtId="9" fontId="145" fillId="0" borderId="40" xfId="59" applyFont="1" applyBorder="1" applyAlignment="1">
      <alignment horizontal="center" vertical="center"/>
    </xf>
    <xf numFmtId="9" fontId="145" fillId="0" borderId="29" xfId="59" applyFont="1" applyBorder="1" applyAlignment="1">
      <alignment horizontal="center" vertical="center"/>
    </xf>
    <xf numFmtId="0" fontId="123" fillId="0" borderId="37" xfId="0" applyFont="1" applyBorder="1" applyAlignment="1">
      <alignment horizontal="center"/>
    </xf>
    <xf numFmtId="0" fontId="123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32" fillId="0" borderId="0" xfId="0" applyFont="1" applyFill="1" applyAlignment="1">
      <alignment horizontal="center" vertical="center" shrinkToFit="1"/>
    </xf>
    <xf numFmtId="0" fontId="123" fillId="33" borderId="15" xfId="0" applyFont="1" applyFill="1" applyBorder="1" applyAlignment="1">
      <alignment horizontal="center" vertical="center" wrapText="1"/>
    </xf>
    <xf numFmtId="0" fontId="123" fillId="33" borderId="14" xfId="0" applyFont="1" applyFill="1" applyBorder="1" applyAlignment="1">
      <alignment horizontal="center" vertical="center" wrapText="1"/>
    </xf>
    <xf numFmtId="0" fontId="123" fillId="33" borderId="17" xfId="0" applyFont="1" applyFill="1" applyBorder="1" applyAlignment="1">
      <alignment horizontal="center" vertical="center" wrapText="1"/>
    </xf>
    <xf numFmtId="9" fontId="123" fillId="33" borderId="14" xfId="0" applyNumberFormat="1" applyFont="1" applyFill="1" applyBorder="1" applyAlignment="1">
      <alignment horizontal="center" vertical="center" wrapText="1"/>
    </xf>
    <xf numFmtId="9" fontId="123" fillId="33" borderId="14" xfId="59" applyFont="1" applyFill="1" applyBorder="1" applyAlignment="1">
      <alignment horizontal="center" vertical="center" wrapText="1"/>
    </xf>
    <xf numFmtId="166" fontId="123" fillId="33" borderId="14" xfId="0" applyNumberFormat="1" applyFont="1" applyFill="1" applyBorder="1" applyAlignment="1">
      <alignment horizontal="center" vertical="center" wrapText="1"/>
    </xf>
    <xf numFmtId="0" fontId="123" fillId="33" borderId="17" xfId="0" applyFont="1" applyFill="1" applyBorder="1" applyAlignment="1">
      <alignment horizontal="center" vertical="center"/>
    </xf>
    <xf numFmtId="0" fontId="123" fillId="33" borderId="15" xfId="0" applyFont="1" applyFill="1" applyBorder="1" applyAlignment="1">
      <alignment horizontal="center" vertical="center"/>
    </xf>
    <xf numFmtId="0" fontId="123" fillId="33" borderId="14" xfId="0" applyFont="1" applyFill="1" applyBorder="1" applyAlignment="1">
      <alignment horizontal="center" vertical="center"/>
    </xf>
    <xf numFmtId="0" fontId="125" fillId="33" borderId="17" xfId="0" applyFont="1" applyFill="1" applyBorder="1" applyAlignment="1">
      <alignment horizontal="center" vertical="center" wrapText="1"/>
    </xf>
    <xf numFmtId="0" fontId="125" fillId="33" borderId="15" xfId="0" applyFont="1" applyFill="1" applyBorder="1" applyAlignment="1">
      <alignment horizontal="center" vertical="center" wrapText="1"/>
    </xf>
    <xf numFmtId="9" fontId="125" fillId="33" borderId="14" xfId="59" applyFont="1" applyFill="1" applyBorder="1" applyAlignment="1">
      <alignment horizontal="center" vertical="center" wrapText="1"/>
    </xf>
    <xf numFmtId="0" fontId="114" fillId="0" borderId="0" xfId="53" applyAlignment="1" applyProtection="1">
      <alignment/>
      <protection/>
    </xf>
    <xf numFmtId="0" fontId="157" fillId="0" borderId="15" xfId="0" applyFont="1" applyBorder="1" applyAlignment="1">
      <alignment horizontal="center" vertical="center" wrapText="1"/>
    </xf>
    <xf numFmtId="0" fontId="157" fillId="0" borderId="14" xfId="0" applyFont="1" applyBorder="1" applyAlignment="1">
      <alignment horizontal="center" vertical="center" wrapText="1"/>
    </xf>
    <xf numFmtId="0" fontId="157" fillId="0" borderId="17" xfId="0" applyFont="1" applyBorder="1" applyAlignment="1">
      <alignment horizontal="center" vertical="center" wrapText="1"/>
    </xf>
    <xf numFmtId="9" fontId="157" fillId="0" borderId="14" xfId="0" applyNumberFormat="1" applyFont="1" applyBorder="1" applyAlignment="1">
      <alignment horizontal="center" vertical="center" wrapText="1"/>
    </xf>
    <xf numFmtId="9" fontId="157" fillId="0" borderId="14" xfId="59" applyFont="1" applyBorder="1" applyAlignment="1">
      <alignment horizontal="center" vertical="center" wrapText="1"/>
    </xf>
    <xf numFmtId="166" fontId="157" fillId="0" borderId="14" xfId="0" applyNumberFormat="1" applyFont="1" applyBorder="1" applyAlignment="1">
      <alignment horizontal="center" vertical="center" wrapText="1"/>
    </xf>
    <xf numFmtId="0" fontId="157" fillId="0" borderId="16" xfId="0" applyFont="1" applyBorder="1" applyAlignment="1">
      <alignment horizontal="center" vertical="center" wrapText="1"/>
    </xf>
    <xf numFmtId="0" fontId="157" fillId="0" borderId="13" xfId="0" applyFont="1" applyBorder="1" applyAlignment="1">
      <alignment horizontal="center" vertical="center" wrapText="1"/>
    </xf>
    <xf numFmtId="0" fontId="157" fillId="0" borderId="25" xfId="0" applyFont="1" applyBorder="1" applyAlignment="1">
      <alignment horizontal="center" vertical="center"/>
    </xf>
    <xf numFmtId="0" fontId="157" fillId="0" borderId="13" xfId="0" applyFont="1" applyBorder="1" applyAlignment="1">
      <alignment horizontal="center" vertical="center"/>
    </xf>
    <xf numFmtId="0" fontId="157" fillId="0" borderId="16" xfId="0" applyFont="1" applyBorder="1" applyAlignment="1">
      <alignment horizontal="center" vertical="center"/>
    </xf>
    <xf numFmtId="0" fontId="171" fillId="0" borderId="25" xfId="0" applyFont="1" applyFill="1" applyBorder="1" applyAlignment="1">
      <alignment horizontal="center" vertical="center" wrapText="1"/>
    </xf>
    <xf numFmtId="0" fontId="171" fillId="0" borderId="13" xfId="0" applyFont="1" applyFill="1" applyBorder="1" applyAlignment="1">
      <alignment horizontal="center" vertical="center" wrapText="1"/>
    </xf>
    <xf numFmtId="9" fontId="171" fillId="0" borderId="16" xfId="59" applyFont="1" applyFill="1" applyBorder="1" applyAlignment="1">
      <alignment horizontal="center" vertical="center" wrapText="1"/>
    </xf>
    <xf numFmtId="0" fontId="157" fillId="0" borderId="19" xfId="0" applyFont="1" applyBorder="1" applyAlignment="1">
      <alignment horizontal="center" vertical="center" wrapText="1"/>
    </xf>
    <xf numFmtId="0" fontId="157" fillId="0" borderId="0" xfId="0" applyFont="1" applyBorder="1" applyAlignment="1">
      <alignment horizontal="center" vertical="center" wrapText="1"/>
    </xf>
    <xf numFmtId="0" fontId="157" fillId="0" borderId="13" xfId="59" applyNumberFormat="1" applyFont="1" applyBorder="1" applyAlignment="1">
      <alignment horizontal="center" vertical="center" wrapText="1"/>
    </xf>
    <xf numFmtId="0" fontId="157" fillId="0" borderId="0" xfId="59" applyNumberFormat="1" applyFont="1" applyBorder="1" applyAlignment="1">
      <alignment horizontal="center" vertical="center" wrapText="1"/>
    </xf>
    <xf numFmtId="1" fontId="123" fillId="0" borderId="16" xfId="0" applyNumberFormat="1" applyFont="1" applyFill="1" applyBorder="1" applyAlignment="1">
      <alignment horizontal="center" vertical="center" wrapText="1"/>
    </xf>
    <xf numFmtId="1" fontId="125" fillId="0" borderId="63" xfId="0" applyNumberFormat="1" applyFont="1" applyFill="1" applyBorder="1" applyAlignment="1">
      <alignment horizontal="center" vertical="center" wrapText="1"/>
    </xf>
    <xf numFmtId="49" fontId="172" fillId="0" borderId="13" xfId="0" applyNumberFormat="1" applyFont="1" applyBorder="1" applyAlignment="1">
      <alignment horizontal="left" vertical="top" wrapText="1"/>
    </xf>
    <xf numFmtId="49" fontId="172" fillId="0" borderId="0" xfId="0" applyNumberFormat="1" applyFont="1" applyBorder="1" applyAlignment="1">
      <alignment horizontal="left" vertical="top" wrapText="1"/>
    </xf>
    <xf numFmtId="0" fontId="123" fillId="0" borderId="0" xfId="0" applyFont="1" applyBorder="1" applyAlignment="1">
      <alignment horizontal="right" vertical="center" wrapText="1"/>
    </xf>
    <xf numFmtId="49" fontId="132" fillId="0" borderId="0" xfId="0" applyNumberFormat="1" applyFont="1" applyBorder="1" applyAlignment="1">
      <alignment horizontal="left" vertical="top" wrapText="1"/>
    </xf>
    <xf numFmtId="49" fontId="123" fillId="0" borderId="0" xfId="0" applyNumberFormat="1" applyFont="1" applyBorder="1" applyAlignment="1">
      <alignment horizontal="center" vertical="center" wrapText="1"/>
    </xf>
    <xf numFmtId="1" fontId="123" fillId="0" borderId="0" xfId="59" applyNumberFormat="1" applyFont="1" applyBorder="1" applyAlignment="1">
      <alignment horizontal="center" vertical="center" wrapText="1"/>
    </xf>
    <xf numFmtId="0" fontId="125" fillId="0" borderId="18" xfId="0" applyFont="1" applyBorder="1" applyAlignment="1">
      <alignment horizontal="center" vertical="center" wrapText="1"/>
    </xf>
    <xf numFmtId="0" fontId="125" fillId="0" borderId="0" xfId="59" applyNumberFormat="1" applyFont="1" applyBorder="1" applyAlignment="1">
      <alignment horizontal="center" vertical="center" wrapText="1"/>
    </xf>
    <xf numFmtId="1" fontId="125" fillId="0" borderId="19" xfId="0" applyNumberFormat="1" applyFont="1" applyBorder="1" applyAlignment="1">
      <alignment horizontal="center" vertical="center" wrapText="1"/>
    </xf>
    <xf numFmtId="0" fontId="123" fillId="0" borderId="0" xfId="0" applyFont="1" applyFill="1" applyBorder="1" applyAlignment="1">
      <alignment horizontal="center" vertical="center" wrapText="1"/>
    </xf>
    <xf numFmtId="0" fontId="138" fillId="35" borderId="0" xfId="0" applyFont="1" applyFill="1" applyBorder="1" applyAlignment="1">
      <alignment horizontal="center" vertical="center"/>
    </xf>
    <xf numFmtId="0" fontId="143" fillId="35" borderId="0" xfId="0" applyFont="1" applyFill="1" applyBorder="1" applyAlignment="1">
      <alignment horizontal="center" vertical="center"/>
    </xf>
    <xf numFmtId="0" fontId="123" fillId="0" borderId="21" xfId="0" applyFont="1" applyBorder="1" applyAlignment="1">
      <alignment horizontal="center" vertical="center"/>
    </xf>
    <xf numFmtId="0" fontId="123" fillId="0" borderId="0" xfId="0" applyFont="1" applyBorder="1" applyAlignment="1">
      <alignment horizontal="center" vertical="center"/>
    </xf>
    <xf numFmtId="0" fontId="123" fillId="0" borderId="11" xfId="0" applyFont="1" applyFill="1" applyBorder="1" applyAlignment="1">
      <alignment horizontal="center" vertical="center"/>
    </xf>
    <xf numFmtId="0" fontId="123" fillId="0" borderId="11" xfId="0" applyFont="1" applyBorder="1" applyAlignment="1">
      <alignment horizontal="center" vertical="center"/>
    </xf>
    <xf numFmtId="0" fontId="141" fillId="35" borderId="0" xfId="0" applyFont="1" applyFill="1" applyBorder="1" applyAlignment="1">
      <alignment horizontal="center" vertical="center"/>
    </xf>
    <xf numFmtId="0" fontId="125" fillId="0" borderId="0" xfId="0" applyFont="1" applyBorder="1" applyAlignment="1">
      <alignment horizontal="center" vertical="center"/>
    </xf>
    <xf numFmtId="0" fontId="133" fillId="0" borderId="23" xfId="0" applyFont="1" applyBorder="1" applyAlignment="1">
      <alignment horizontal="center" vertical="center"/>
    </xf>
    <xf numFmtId="0" fontId="133" fillId="0" borderId="18" xfId="0" applyFont="1" applyBorder="1" applyAlignment="1">
      <alignment horizontal="center" vertical="center"/>
    </xf>
    <xf numFmtId="0" fontId="125" fillId="0" borderId="0" xfId="0" applyFont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144" fillId="35" borderId="0" xfId="0" applyFont="1" applyFill="1" applyBorder="1" applyAlignment="1">
      <alignment horizontal="center" vertical="center"/>
    </xf>
    <xf numFmtId="0" fontId="139" fillId="35" borderId="18" xfId="0" applyFont="1" applyFill="1" applyBorder="1" applyAlignment="1">
      <alignment horizontal="center" vertical="center"/>
    </xf>
    <xf numFmtId="0" fontId="137" fillId="35" borderId="0" xfId="0" applyFont="1" applyFill="1" applyBorder="1" applyAlignment="1">
      <alignment horizontal="center" vertical="center"/>
    </xf>
    <xf numFmtId="0" fontId="133" fillId="33" borderId="18" xfId="0" applyFont="1" applyFill="1" applyBorder="1" applyAlignment="1">
      <alignment horizontal="center" vertical="center"/>
    </xf>
    <xf numFmtId="0" fontId="146" fillId="0" borderId="0" xfId="0" applyFont="1" applyAlignment="1">
      <alignment horizontal="center" vertical="center"/>
    </xf>
    <xf numFmtId="0" fontId="146" fillId="0" borderId="19" xfId="0" applyFont="1" applyBorder="1" applyAlignment="1">
      <alignment horizontal="center" vertical="center"/>
    </xf>
    <xf numFmtId="0" fontId="143" fillId="35" borderId="18" xfId="0" applyFont="1" applyFill="1" applyBorder="1" applyAlignment="1">
      <alignment horizontal="center" vertical="center"/>
    </xf>
    <xf numFmtId="0" fontId="146" fillId="0" borderId="0" xfId="0" applyFont="1" applyBorder="1" applyAlignment="1">
      <alignment horizontal="center" vertical="center"/>
    </xf>
    <xf numFmtId="0" fontId="137" fillId="35" borderId="18" xfId="0" applyFont="1" applyFill="1" applyBorder="1" applyAlignment="1">
      <alignment horizontal="center" vertical="center"/>
    </xf>
    <xf numFmtId="0" fontId="134" fillId="0" borderId="0" xfId="0" applyFont="1" applyBorder="1" applyAlignment="1">
      <alignment horizontal="center" vertical="center"/>
    </xf>
    <xf numFmtId="0" fontId="138" fillId="35" borderId="18" xfId="0" applyFont="1" applyFill="1" applyBorder="1" applyAlignment="1">
      <alignment horizontal="center" vertical="center"/>
    </xf>
    <xf numFmtId="0" fontId="123" fillId="0" borderId="0" xfId="0" applyFont="1" applyAlignment="1">
      <alignment horizontal="center" vertical="center"/>
    </xf>
    <xf numFmtId="0" fontId="123" fillId="0" borderId="19" xfId="0" applyFont="1" applyBorder="1" applyAlignment="1">
      <alignment horizontal="center" vertical="center"/>
    </xf>
    <xf numFmtId="0" fontId="142" fillId="35" borderId="18" xfId="0" applyFont="1" applyFill="1" applyBorder="1" applyAlignment="1">
      <alignment horizontal="center" vertical="center"/>
    </xf>
    <xf numFmtId="0" fontId="124" fillId="0" borderId="18" xfId="0" applyFont="1" applyBorder="1" applyAlignment="1">
      <alignment horizontal="center" vertical="center"/>
    </xf>
    <xf numFmtId="0" fontId="123" fillId="0" borderId="0" xfId="0" applyFont="1" applyFill="1" applyBorder="1" applyAlignment="1">
      <alignment horizontal="center" vertical="center"/>
    </xf>
    <xf numFmtId="0" fontId="6" fillId="46" borderId="18" xfId="0" applyFont="1" applyFill="1" applyBorder="1" applyAlignment="1">
      <alignment horizontal="center" vertical="center"/>
    </xf>
    <xf numFmtId="0" fontId="133" fillId="33" borderId="0" xfId="0" applyFont="1" applyFill="1" applyBorder="1" applyAlignment="1">
      <alignment horizontal="center" vertical="center"/>
    </xf>
    <xf numFmtId="0" fontId="165" fillId="0" borderId="0" xfId="0" applyFont="1" applyAlignment="1">
      <alignment horizontal="center" vertical="center"/>
    </xf>
    <xf numFmtId="0" fontId="144" fillId="35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23" fillId="0" borderId="13" xfId="0" applyFont="1" applyFill="1" applyBorder="1" applyAlignment="1">
      <alignment horizontal="center" vertical="center" wrapText="1"/>
    </xf>
    <xf numFmtId="0" fontId="123" fillId="0" borderId="24" xfId="0" applyFont="1" applyFill="1" applyBorder="1" applyAlignment="1">
      <alignment horizontal="center" vertical="center" wrapText="1"/>
    </xf>
    <xf numFmtId="0" fontId="123" fillId="33" borderId="13" xfId="0" applyFont="1" applyFill="1" applyBorder="1" applyAlignment="1">
      <alignment horizontal="center" vertical="center" wrapText="1"/>
    </xf>
    <xf numFmtId="0" fontId="123" fillId="33" borderId="24" xfId="0" applyFont="1" applyFill="1" applyBorder="1" applyAlignment="1">
      <alignment horizontal="center" vertical="center" wrapText="1"/>
    </xf>
    <xf numFmtId="0" fontId="157" fillId="0" borderId="13" xfId="0" applyFont="1" applyFill="1" applyBorder="1" applyAlignment="1">
      <alignment horizontal="center" vertical="center" wrapText="1"/>
    </xf>
    <xf numFmtId="0" fontId="157" fillId="0" borderId="0" xfId="0" applyFont="1" applyFill="1" applyBorder="1" applyAlignment="1">
      <alignment horizontal="center" vertical="center" wrapText="1"/>
    </xf>
    <xf numFmtId="0" fontId="123" fillId="0" borderId="25" xfId="0" applyFont="1" applyBorder="1" applyAlignment="1">
      <alignment horizontal="center" vertical="center" wrapText="1"/>
    </xf>
    <xf numFmtId="0" fontId="123" fillId="0" borderId="13" xfId="0" applyFont="1" applyBorder="1" applyAlignment="1">
      <alignment horizontal="center" vertical="center" wrapText="1"/>
    </xf>
    <xf numFmtId="0" fontId="123" fillId="0" borderId="26" xfId="0" applyFont="1" applyBorder="1" applyAlignment="1">
      <alignment horizontal="center" vertical="center" wrapText="1"/>
    </xf>
    <xf numFmtId="0" fontId="123" fillId="0" borderId="24" xfId="0" applyFont="1" applyBorder="1" applyAlignment="1">
      <alignment horizontal="center" vertical="center" wrapText="1"/>
    </xf>
    <xf numFmtId="0" fontId="123" fillId="0" borderId="0" xfId="0" applyFont="1" applyFill="1" applyBorder="1" applyAlignment="1">
      <alignment horizontal="center" vertical="center" wrapText="1"/>
    </xf>
    <xf numFmtId="0" fontId="122" fillId="0" borderId="18" xfId="0" applyFont="1" applyBorder="1" applyAlignment="1">
      <alignment horizontal="center" vertical="center" wrapText="1"/>
    </xf>
    <xf numFmtId="0" fontId="122" fillId="0" borderId="0" xfId="0" applyFont="1" applyBorder="1" applyAlignment="1">
      <alignment horizontal="center" vertical="center" wrapText="1"/>
    </xf>
    <xf numFmtId="0" fontId="123" fillId="0" borderId="21" xfId="0" applyFont="1" applyFill="1" applyBorder="1" applyAlignment="1">
      <alignment horizontal="center" vertical="center" wrapText="1"/>
    </xf>
    <xf numFmtId="0" fontId="122" fillId="0" borderId="0" xfId="0" applyNumberFormat="1" applyFont="1" applyBorder="1" applyAlignment="1">
      <alignment horizontal="center" vertical="center" wrapText="1"/>
    </xf>
    <xf numFmtId="0" fontId="122" fillId="0" borderId="0" xfId="0" applyFont="1" applyFill="1" applyBorder="1" applyAlignment="1">
      <alignment horizontal="center" vertical="center" wrapText="1"/>
    </xf>
    <xf numFmtId="0" fontId="122" fillId="0" borderId="11" xfId="0" applyFont="1" applyFill="1" applyBorder="1" applyAlignment="1">
      <alignment horizontal="center" vertical="center" wrapText="1"/>
    </xf>
    <xf numFmtId="0" fontId="136" fillId="0" borderId="24" xfId="0" applyFont="1" applyFill="1" applyBorder="1" applyAlignment="1">
      <alignment horizontal="center" vertical="center" wrapText="1"/>
    </xf>
    <xf numFmtId="0" fontId="136" fillId="0" borderId="69" xfId="0" applyFont="1" applyFill="1" applyBorder="1" applyAlignment="1">
      <alignment horizontal="center" vertical="center" wrapText="1"/>
    </xf>
    <xf numFmtId="0" fontId="122" fillId="0" borderId="19" xfId="0" applyFont="1" applyBorder="1" applyAlignment="1">
      <alignment horizontal="center" vertical="center" wrapText="1"/>
    </xf>
    <xf numFmtId="0" fontId="122" fillId="0" borderId="20" xfId="0" applyFont="1" applyBorder="1" applyAlignment="1">
      <alignment horizontal="center" vertical="center" wrapText="1"/>
    </xf>
    <xf numFmtId="0" fontId="173" fillId="0" borderId="18" xfId="0" applyFont="1" applyBorder="1" applyAlignment="1">
      <alignment horizontal="center" vertical="center" wrapText="1"/>
    </xf>
    <xf numFmtId="0" fontId="173" fillId="0" borderId="0" xfId="0" applyFont="1" applyBorder="1" applyAlignment="1">
      <alignment horizontal="center" vertical="center" wrapText="1"/>
    </xf>
    <xf numFmtId="0" fontId="173" fillId="0" borderId="19" xfId="0" applyFont="1" applyBorder="1" applyAlignment="1">
      <alignment horizontal="center" vertical="center" wrapText="1"/>
    </xf>
    <xf numFmtId="9" fontId="122" fillId="0" borderId="19" xfId="59" applyFont="1" applyBorder="1" applyAlignment="1">
      <alignment horizontal="center" vertical="center" wrapText="1"/>
    </xf>
    <xf numFmtId="9" fontId="122" fillId="0" borderId="20" xfId="59" applyFont="1" applyBorder="1" applyAlignment="1">
      <alignment horizontal="center" vertical="center" wrapText="1"/>
    </xf>
    <xf numFmtId="0" fontId="123" fillId="0" borderId="27" xfId="0" applyFont="1" applyBorder="1" applyAlignment="1">
      <alignment horizontal="center" vertical="center"/>
    </xf>
    <xf numFmtId="0" fontId="122" fillId="0" borderId="37" xfId="0" applyFont="1" applyBorder="1" applyAlignment="1">
      <alignment horizontal="center" vertical="center" wrapText="1"/>
    </xf>
    <xf numFmtId="0" fontId="122" fillId="0" borderId="35" xfId="0" applyFont="1" applyBorder="1" applyAlignment="1">
      <alignment horizontal="center" vertical="center" wrapText="1"/>
    </xf>
    <xf numFmtId="2" fontId="122" fillId="0" borderId="19" xfId="0" applyNumberFormat="1" applyFont="1" applyBorder="1" applyAlignment="1">
      <alignment horizontal="center" vertical="center" wrapText="1"/>
    </xf>
    <xf numFmtId="2" fontId="122" fillId="0" borderId="20" xfId="0" applyNumberFormat="1" applyFont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/>
    </xf>
    <xf numFmtId="0" fontId="2" fillId="37" borderId="24" xfId="0" applyFont="1" applyFill="1" applyBorder="1" applyAlignment="1">
      <alignment horizontal="center" vertical="center"/>
    </xf>
    <xf numFmtId="0" fontId="174" fillId="0" borderId="13" xfId="0" applyFont="1" applyBorder="1" applyAlignment="1">
      <alignment horizontal="center" vertical="center" wrapText="1"/>
    </xf>
    <xf numFmtId="0" fontId="174" fillId="0" borderId="24" xfId="0" applyFont="1" applyBorder="1" applyAlignment="1">
      <alignment horizontal="center" vertical="center" wrapText="1"/>
    </xf>
    <xf numFmtId="1" fontId="123" fillId="0" borderId="16" xfId="0" applyNumberFormat="1" applyFont="1" applyBorder="1" applyAlignment="1">
      <alignment horizontal="center" vertical="center" wrapText="1"/>
    </xf>
    <xf numFmtId="1" fontId="123" fillId="0" borderId="63" xfId="0" applyNumberFormat="1" applyFont="1" applyBorder="1" applyAlignment="1">
      <alignment horizontal="center" vertical="center" wrapText="1"/>
    </xf>
    <xf numFmtId="0" fontId="123" fillId="0" borderId="16" xfId="0" applyFont="1" applyBorder="1" applyAlignment="1">
      <alignment horizontal="center" vertical="center" wrapText="1"/>
    </xf>
    <xf numFmtId="0" fontId="123" fillId="0" borderId="63" xfId="0" applyFont="1" applyBorder="1" applyAlignment="1">
      <alignment horizontal="center" vertical="center" wrapText="1"/>
    </xf>
    <xf numFmtId="0" fontId="133" fillId="0" borderId="13" xfId="0" applyFont="1" applyBorder="1" applyAlignment="1">
      <alignment horizontal="center" vertical="center" wrapText="1"/>
    </xf>
    <xf numFmtId="0" fontId="133" fillId="0" borderId="24" xfId="0" applyFont="1" applyBorder="1" applyAlignment="1">
      <alignment horizontal="center" vertical="center" wrapText="1"/>
    </xf>
    <xf numFmtId="0" fontId="143" fillId="35" borderId="13" xfId="0" applyFont="1" applyFill="1" applyBorder="1" applyAlignment="1">
      <alignment horizontal="center" vertical="center"/>
    </xf>
    <xf numFmtId="0" fontId="143" fillId="35" borderId="24" xfId="0" applyFont="1" applyFill="1" applyBorder="1" applyAlignment="1">
      <alignment horizontal="center" vertical="center"/>
    </xf>
    <xf numFmtId="1" fontId="123" fillId="0" borderId="13" xfId="0" applyNumberFormat="1" applyFont="1" applyBorder="1" applyAlignment="1">
      <alignment horizontal="center" vertical="center" wrapText="1"/>
    </xf>
    <xf numFmtId="1" fontId="123" fillId="0" borderId="24" xfId="0" applyNumberFormat="1" applyFont="1" applyBorder="1" applyAlignment="1">
      <alignment horizontal="center" vertical="center" wrapText="1"/>
    </xf>
    <xf numFmtId="166" fontId="123" fillId="0" borderId="16" xfId="0" applyNumberFormat="1" applyFont="1" applyBorder="1" applyAlignment="1">
      <alignment horizontal="center" vertical="center" wrapText="1"/>
    </xf>
    <xf numFmtId="166" fontId="123" fillId="0" borderId="63" xfId="0" applyNumberFormat="1" applyFont="1" applyBorder="1" applyAlignment="1">
      <alignment horizontal="center" vertical="center" wrapText="1"/>
    </xf>
    <xf numFmtId="1" fontId="124" fillId="0" borderId="25" xfId="0" applyNumberFormat="1" applyFont="1" applyBorder="1" applyAlignment="1">
      <alignment horizontal="center" vertical="center" wrapText="1"/>
    </xf>
    <xf numFmtId="1" fontId="124" fillId="0" borderId="18" xfId="0" applyNumberFormat="1" applyFont="1" applyBorder="1" applyAlignment="1">
      <alignment horizontal="center" vertical="center" wrapText="1"/>
    </xf>
    <xf numFmtId="166" fontId="124" fillId="0" borderId="13" xfId="0" applyNumberFormat="1" applyFont="1" applyBorder="1" applyAlignment="1">
      <alignment horizontal="center" vertical="center" wrapText="1"/>
    </xf>
    <xf numFmtId="166" fontId="124" fillId="0" borderId="0" xfId="0" applyNumberFormat="1" applyFont="1" applyBorder="1" applyAlignment="1">
      <alignment horizontal="center" vertical="center" wrapText="1"/>
    </xf>
    <xf numFmtId="1" fontId="123" fillId="0" borderId="25" xfId="0" applyNumberFormat="1" applyFont="1" applyBorder="1" applyAlignment="1">
      <alignment horizontal="center" vertical="center" wrapText="1"/>
    </xf>
    <xf numFmtId="1" fontId="123" fillId="0" borderId="26" xfId="0" applyNumberFormat="1" applyFont="1" applyBorder="1" applyAlignment="1">
      <alignment horizontal="center" vertical="center" wrapText="1"/>
    </xf>
    <xf numFmtId="1" fontId="123" fillId="0" borderId="18" xfId="0" applyNumberFormat="1" applyFont="1" applyBorder="1" applyAlignment="1">
      <alignment horizontal="center" vertical="center" wrapText="1"/>
    </xf>
    <xf numFmtId="166" fontId="123" fillId="0" borderId="13" xfId="0" applyNumberFormat="1" applyFont="1" applyBorder="1" applyAlignment="1">
      <alignment horizontal="center" vertical="center" wrapText="1"/>
    </xf>
    <xf numFmtId="166" fontId="123" fillId="0" borderId="24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" fontId="157" fillId="0" borderId="16" xfId="0" applyNumberFormat="1" applyFont="1" applyBorder="1" applyAlignment="1">
      <alignment horizontal="center" vertical="center" wrapText="1"/>
    </xf>
    <xf numFmtId="1" fontId="157" fillId="0" borderId="19" xfId="0" applyNumberFormat="1" applyFont="1" applyBorder="1" applyAlignment="1">
      <alignment horizontal="center" vertical="center" wrapText="1"/>
    </xf>
    <xf numFmtId="166" fontId="124" fillId="0" borderId="16" xfId="0" applyNumberFormat="1" applyFont="1" applyBorder="1" applyAlignment="1">
      <alignment horizontal="center" vertical="center" wrapText="1"/>
    </xf>
    <xf numFmtId="166" fontId="124" fillId="0" borderId="19" xfId="0" applyNumberFormat="1" applyFont="1" applyBorder="1" applyAlignment="1">
      <alignment horizontal="center" vertical="center" wrapText="1"/>
    </xf>
    <xf numFmtId="0" fontId="157" fillId="0" borderId="25" xfId="0" applyFont="1" applyBorder="1" applyAlignment="1">
      <alignment horizontal="center" vertical="center" wrapText="1"/>
    </xf>
    <xf numFmtId="0" fontId="157" fillId="0" borderId="18" xfId="0" applyFont="1" applyBorder="1" applyAlignment="1">
      <alignment horizontal="center" vertical="center" wrapText="1"/>
    </xf>
    <xf numFmtId="1" fontId="124" fillId="0" borderId="16" xfId="0" applyNumberFormat="1" applyFont="1" applyBorder="1" applyAlignment="1">
      <alignment horizontal="center" vertical="center" wrapText="1"/>
    </xf>
    <xf numFmtId="1" fontId="124" fillId="0" borderId="19" xfId="0" applyNumberFormat="1" applyFont="1" applyBorder="1" applyAlignment="1">
      <alignment horizontal="center" vertical="center" wrapText="1"/>
    </xf>
    <xf numFmtId="1" fontId="124" fillId="0" borderId="13" xfId="59" applyNumberFormat="1" applyFont="1" applyBorder="1" applyAlignment="1">
      <alignment horizontal="center" vertical="center" wrapText="1"/>
    </xf>
    <xf numFmtId="1" fontId="124" fillId="0" borderId="0" xfId="59" applyNumberFormat="1" applyFont="1" applyBorder="1" applyAlignment="1">
      <alignment horizontal="center" vertical="center" wrapText="1"/>
    </xf>
    <xf numFmtId="0" fontId="175" fillId="0" borderId="13" xfId="0" applyFont="1" applyBorder="1" applyAlignment="1">
      <alignment horizontal="center" vertical="center" wrapText="1"/>
    </xf>
    <xf numFmtId="0" fontId="175" fillId="0" borderId="0" xfId="0" applyFont="1" applyBorder="1" applyAlignment="1">
      <alignment horizontal="center" vertical="center" wrapText="1"/>
    </xf>
    <xf numFmtId="0" fontId="124" fillId="0" borderId="16" xfId="0" applyFont="1" applyBorder="1" applyAlignment="1">
      <alignment horizontal="center" vertical="center" wrapText="1"/>
    </xf>
    <xf numFmtId="0" fontId="124" fillId="0" borderId="19" xfId="0" applyFont="1" applyBorder="1" applyAlignment="1">
      <alignment horizontal="center" vertical="center" wrapText="1"/>
    </xf>
    <xf numFmtId="1" fontId="124" fillId="0" borderId="13" xfId="0" applyNumberFormat="1" applyFont="1" applyBorder="1" applyAlignment="1">
      <alignment horizontal="center" vertical="center" wrapText="1"/>
    </xf>
    <xf numFmtId="1" fontId="124" fillId="0" borderId="0" xfId="0" applyNumberFormat="1" applyFont="1" applyBorder="1" applyAlignment="1">
      <alignment horizontal="center" vertical="center" wrapText="1"/>
    </xf>
    <xf numFmtId="49" fontId="132" fillId="0" borderId="13" xfId="0" applyNumberFormat="1" applyFont="1" applyBorder="1" applyAlignment="1">
      <alignment horizontal="left" vertical="top" wrapText="1"/>
    </xf>
    <xf numFmtId="49" fontId="132" fillId="0" borderId="24" xfId="0" applyNumberFormat="1" applyFont="1" applyBorder="1" applyAlignment="1">
      <alignment horizontal="left" vertical="top" wrapText="1"/>
    </xf>
    <xf numFmtId="49" fontId="132" fillId="0" borderId="15" xfId="0" applyNumberFormat="1" applyFont="1" applyBorder="1" applyAlignment="1">
      <alignment horizontal="left" vertical="top" wrapText="1"/>
    </xf>
    <xf numFmtId="0" fontId="122" fillId="33" borderId="13" xfId="0" applyFont="1" applyFill="1" applyBorder="1" applyAlignment="1">
      <alignment horizontal="center" vertical="center" wrapText="1"/>
    </xf>
    <xf numFmtId="0" fontId="122" fillId="33" borderId="24" xfId="0" applyFont="1" applyFill="1" applyBorder="1" applyAlignment="1">
      <alignment horizontal="center" vertical="center" wrapText="1"/>
    </xf>
    <xf numFmtId="49" fontId="132" fillId="0" borderId="13" xfId="0" applyNumberFormat="1" applyFont="1" applyFill="1" applyBorder="1" applyAlignment="1">
      <alignment horizontal="left" vertical="top" wrapText="1"/>
    </xf>
    <xf numFmtId="49" fontId="132" fillId="0" borderId="24" xfId="0" applyNumberFormat="1" applyFont="1" applyFill="1" applyBorder="1" applyAlignment="1">
      <alignment horizontal="left" vertical="top" wrapText="1"/>
    </xf>
    <xf numFmtId="0" fontId="123" fillId="0" borderId="17" xfId="0" applyFont="1" applyBorder="1" applyAlignment="1">
      <alignment horizontal="center" vertical="center" wrapText="1"/>
    </xf>
    <xf numFmtId="49" fontId="132" fillId="0" borderId="21" xfId="0" applyNumberFormat="1" applyFont="1" applyBorder="1" applyAlignment="1">
      <alignment horizontal="left" vertical="top" wrapText="1"/>
    </xf>
    <xf numFmtId="49" fontId="114" fillId="0" borderId="13" xfId="53" applyNumberFormat="1" applyBorder="1" applyAlignment="1" applyProtection="1">
      <alignment horizontal="left" vertical="top" wrapText="1"/>
      <protection/>
    </xf>
    <xf numFmtId="49" fontId="114" fillId="0" borderId="24" xfId="53" applyNumberFormat="1" applyBorder="1" applyAlignment="1" applyProtection="1">
      <alignment horizontal="left" vertical="top" wrapText="1"/>
      <protection/>
    </xf>
    <xf numFmtId="166" fontId="123" fillId="0" borderId="15" xfId="0" applyNumberFormat="1" applyFont="1" applyBorder="1" applyAlignment="1">
      <alignment horizontal="center" vertical="center" wrapText="1"/>
    </xf>
    <xf numFmtId="0" fontId="123" fillId="0" borderId="0" xfId="0" applyFont="1" applyBorder="1" applyAlignment="1">
      <alignment horizontal="center" vertical="center" wrapText="1"/>
    </xf>
    <xf numFmtId="1" fontId="146" fillId="0" borderId="25" xfId="0" applyNumberFormat="1" applyFont="1" applyBorder="1" applyAlignment="1">
      <alignment horizontal="center" vertical="center" wrapText="1"/>
    </xf>
    <xf numFmtId="1" fontId="146" fillId="0" borderId="26" xfId="0" applyNumberFormat="1" applyFont="1" applyBorder="1" applyAlignment="1">
      <alignment horizontal="center" vertical="center" wrapText="1"/>
    </xf>
    <xf numFmtId="0" fontId="133" fillId="0" borderId="13" xfId="0" applyFont="1" applyBorder="1" applyAlignment="1">
      <alignment horizontal="center" vertical="center"/>
    </xf>
    <xf numFmtId="0" fontId="133" fillId="0" borderId="24" xfId="0" applyFont="1" applyBorder="1" applyAlignment="1">
      <alignment horizontal="center" vertical="center"/>
    </xf>
    <xf numFmtId="0" fontId="138" fillId="34" borderId="15" xfId="0" applyFont="1" applyFill="1" applyBorder="1" applyAlignment="1">
      <alignment horizontal="center" vertical="center"/>
    </xf>
    <xf numFmtId="0" fontId="138" fillId="35" borderId="13" xfId="0" applyFont="1" applyFill="1" applyBorder="1" applyAlignment="1">
      <alignment horizontal="center" vertical="center"/>
    </xf>
    <xf numFmtId="0" fontId="138" fillId="35" borderId="24" xfId="0" applyFont="1" applyFill="1" applyBorder="1" applyAlignment="1">
      <alignment horizontal="center" vertical="center"/>
    </xf>
    <xf numFmtId="0" fontId="143" fillId="35" borderId="0" xfId="0" applyFont="1" applyFill="1" applyBorder="1" applyAlignment="1">
      <alignment horizontal="center" vertical="center"/>
    </xf>
    <xf numFmtId="49" fontId="132" fillId="0" borderId="25" xfId="0" applyNumberFormat="1" applyFont="1" applyBorder="1" applyAlignment="1">
      <alignment horizontal="left" vertical="top" wrapText="1"/>
    </xf>
    <xf numFmtId="49" fontId="132" fillId="0" borderId="26" xfId="0" applyNumberFormat="1" applyFont="1" applyBorder="1" applyAlignment="1">
      <alignment horizontal="left" vertical="top" wrapText="1"/>
    </xf>
    <xf numFmtId="0" fontId="134" fillId="0" borderId="13" xfId="0" applyFont="1" applyBorder="1" applyAlignment="1">
      <alignment horizontal="center" vertical="center"/>
    </xf>
    <xf numFmtId="0" fontId="134" fillId="0" borderId="24" xfId="0" applyFont="1" applyBorder="1" applyAlignment="1">
      <alignment horizontal="center" vertical="center"/>
    </xf>
    <xf numFmtId="0" fontId="137" fillId="35" borderId="13" xfId="0" applyFont="1" applyFill="1" applyBorder="1" applyAlignment="1">
      <alignment horizontal="center" vertical="center"/>
    </xf>
    <xf numFmtId="0" fontId="137" fillId="35" borderId="24" xfId="0" applyFont="1" applyFill="1" applyBorder="1" applyAlignment="1">
      <alignment horizontal="center" vertical="center"/>
    </xf>
    <xf numFmtId="0" fontId="133" fillId="33" borderId="13" xfId="0" applyFont="1" applyFill="1" applyBorder="1" applyAlignment="1">
      <alignment horizontal="center" vertical="center"/>
    </xf>
    <xf numFmtId="0" fontId="133" fillId="33" borderId="24" xfId="0" applyFont="1" applyFill="1" applyBorder="1" applyAlignment="1">
      <alignment horizontal="center" vertical="center"/>
    </xf>
    <xf numFmtId="0" fontId="176" fillId="34" borderId="13" xfId="0" applyFont="1" applyFill="1" applyBorder="1" applyAlignment="1">
      <alignment horizontal="center" vertical="center"/>
    </xf>
    <xf numFmtId="0" fontId="176" fillId="34" borderId="24" xfId="0" applyFont="1" applyFill="1" applyBorder="1" applyAlignment="1">
      <alignment horizontal="center" vertical="center"/>
    </xf>
    <xf numFmtId="0" fontId="177" fillId="35" borderId="13" xfId="0" applyFont="1" applyFill="1" applyBorder="1" applyAlignment="1">
      <alignment horizontal="center" vertical="center"/>
    </xf>
    <xf numFmtId="0" fontId="177" fillId="35" borderId="24" xfId="0" applyFont="1" applyFill="1" applyBorder="1" applyAlignment="1">
      <alignment horizontal="center" vertical="center"/>
    </xf>
    <xf numFmtId="0" fontId="139" fillId="35" borderId="13" xfId="0" applyFont="1" applyFill="1" applyBorder="1" applyAlignment="1">
      <alignment horizontal="center" vertical="center"/>
    </xf>
    <xf numFmtId="0" fontId="139" fillId="35" borderId="24" xfId="0" applyFont="1" applyFill="1" applyBorder="1" applyAlignment="1">
      <alignment horizontal="center" vertical="center"/>
    </xf>
    <xf numFmtId="0" fontId="141" fillId="35" borderId="13" xfId="0" applyFont="1" applyFill="1" applyBorder="1" applyAlignment="1">
      <alignment horizontal="center" vertical="center"/>
    </xf>
    <xf numFmtId="0" fontId="141" fillId="35" borderId="24" xfId="0" applyFont="1" applyFill="1" applyBorder="1" applyAlignment="1">
      <alignment horizontal="center" vertical="center"/>
    </xf>
    <xf numFmtId="0" fontId="138" fillId="34" borderId="13" xfId="0" applyFont="1" applyFill="1" applyBorder="1" applyAlignment="1">
      <alignment horizontal="center" vertical="center"/>
    </xf>
    <xf numFmtId="0" fontId="138" fillId="34" borderId="2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178" fillId="34" borderId="15" xfId="0" applyFont="1" applyFill="1" applyBorder="1" applyAlignment="1">
      <alignment horizontal="center" vertical="center"/>
    </xf>
    <xf numFmtId="0" fontId="123" fillId="33" borderId="25" xfId="0" applyFont="1" applyFill="1" applyBorder="1" applyAlignment="1">
      <alignment horizontal="center" vertical="center" wrapText="1"/>
    </xf>
    <xf numFmtId="0" fontId="123" fillId="33" borderId="26" xfId="0" applyFont="1" applyFill="1" applyBorder="1" applyAlignment="1">
      <alignment horizontal="center" vertical="center" wrapText="1"/>
    </xf>
    <xf numFmtId="0" fontId="123" fillId="0" borderId="13" xfId="59" applyNumberFormat="1" applyFont="1" applyBorder="1" applyAlignment="1">
      <alignment horizontal="center" vertical="center" wrapText="1"/>
    </xf>
    <xf numFmtId="0" fontId="123" fillId="0" borderId="24" xfId="59" applyNumberFormat="1" applyFont="1" applyBorder="1" applyAlignment="1">
      <alignment horizontal="center" vertical="center" wrapText="1"/>
    </xf>
    <xf numFmtId="1" fontId="123" fillId="0" borderId="0" xfId="0" applyNumberFormat="1" applyFont="1" applyBorder="1" applyAlignment="1">
      <alignment horizontal="center" vertical="center" wrapText="1"/>
    </xf>
    <xf numFmtId="0" fontId="123" fillId="33" borderId="16" xfId="0" applyFont="1" applyFill="1" applyBorder="1" applyAlignment="1">
      <alignment horizontal="center" vertical="center" wrapText="1"/>
    </xf>
    <xf numFmtId="0" fontId="123" fillId="33" borderId="63" xfId="0" applyFont="1" applyFill="1" applyBorder="1" applyAlignment="1">
      <alignment horizontal="center" vertical="center" wrapText="1"/>
    </xf>
    <xf numFmtId="0" fontId="123" fillId="0" borderId="18" xfId="0" applyFont="1" applyBorder="1" applyAlignment="1">
      <alignment horizontal="center" vertical="center" wrapText="1"/>
    </xf>
    <xf numFmtId="0" fontId="123" fillId="0" borderId="19" xfId="0" applyFont="1" applyBorder="1" applyAlignment="1">
      <alignment horizontal="center" vertical="center" wrapText="1"/>
    </xf>
    <xf numFmtId="0" fontId="6" fillId="46" borderId="13" xfId="0" applyFont="1" applyFill="1" applyBorder="1" applyAlignment="1">
      <alignment horizontal="center" vertical="center"/>
    </xf>
    <xf numFmtId="0" fontId="6" fillId="46" borderId="24" xfId="0" applyFont="1" applyFill="1" applyBorder="1" applyAlignment="1">
      <alignment horizontal="center" vertical="center"/>
    </xf>
    <xf numFmtId="0" fontId="2" fillId="46" borderId="13" xfId="0" applyFont="1" applyFill="1" applyBorder="1" applyAlignment="1">
      <alignment horizontal="center" vertical="center"/>
    </xf>
    <xf numFmtId="0" fontId="2" fillId="46" borderId="24" xfId="0" applyFont="1" applyFill="1" applyBorder="1" applyAlignment="1">
      <alignment horizontal="center" vertical="center"/>
    </xf>
    <xf numFmtId="0" fontId="2" fillId="46" borderId="15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178" fillId="35" borderId="13" xfId="0" applyFont="1" applyFill="1" applyBorder="1" applyAlignment="1">
      <alignment horizontal="center" vertical="center"/>
    </xf>
    <xf numFmtId="0" fontId="178" fillId="35" borderId="24" xfId="0" applyFont="1" applyFill="1" applyBorder="1" applyAlignment="1">
      <alignment horizontal="center" vertical="center"/>
    </xf>
    <xf numFmtId="0" fontId="146" fillId="0" borderId="13" xfId="0" applyFont="1" applyBorder="1" applyAlignment="1">
      <alignment horizontal="center" vertical="center" wrapText="1"/>
    </xf>
    <xf numFmtId="0" fontId="146" fillId="0" borderId="24" xfId="0" applyFont="1" applyBorder="1" applyAlignment="1">
      <alignment horizontal="center" vertical="center" wrapText="1"/>
    </xf>
    <xf numFmtId="1" fontId="123" fillId="0" borderId="15" xfId="0" applyNumberFormat="1" applyFont="1" applyBorder="1" applyAlignment="1">
      <alignment horizontal="center" vertical="center" wrapText="1"/>
    </xf>
    <xf numFmtId="49" fontId="132" fillId="33" borderId="25" xfId="0" applyNumberFormat="1" applyFont="1" applyFill="1" applyBorder="1" applyAlignment="1">
      <alignment horizontal="left" vertical="top" wrapText="1"/>
    </xf>
    <xf numFmtId="49" fontId="132" fillId="33" borderId="26" xfId="0" applyNumberFormat="1" applyFont="1" applyFill="1" applyBorder="1" applyAlignment="1">
      <alignment horizontal="left" vertical="top" wrapText="1"/>
    </xf>
    <xf numFmtId="0" fontId="123" fillId="0" borderId="13" xfId="0" applyNumberFormat="1" applyFont="1" applyBorder="1" applyAlignment="1">
      <alignment horizontal="center" vertical="center" wrapText="1"/>
    </xf>
    <xf numFmtId="0" fontId="123" fillId="0" borderId="24" xfId="0" applyNumberFormat="1" applyFont="1" applyBorder="1" applyAlignment="1">
      <alignment horizontal="center" vertical="center" wrapText="1"/>
    </xf>
    <xf numFmtId="49" fontId="123" fillId="0" borderId="13" xfId="0" applyNumberFormat="1" applyFont="1" applyBorder="1" applyAlignment="1">
      <alignment horizontal="center" vertical="center" wrapText="1"/>
    </xf>
    <xf numFmtId="49" fontId="123" fillId="0" borderId="24" xfId="0" applyNumberFormat="1" applyFont="1" applyBorder="1" applyAlignment="1">
      <alignment horizontal="center" vertical="center" wrapText="1"/>
    </xf>
    <xf numFmtId="1" fontId="123" fillId="0" borderId="13" xfId="59" applyNumberFormat="1" applyFont="1" applyBorder="1" applyAlignment="1">
      <alignment horizontal="center" vertical="center" wrapText="1"/>
    </xf>
    <xf numFmtId="1" fontId="123" fillId="0" borderId="24" xfId="59" applyNumberFormat="1" applyFont="1" applyBorder="1" applyAlignment="1">
      <alignment horizontal="center" vertical="center" wrapText="1"/>
    </xf>
    <xf numFmtId="1" fontId="6" fillId="0" borderId="13" xfId="59" applyNumberFormat="1" applyFont="1" applyBorder="1" applyAlignment="1">
      <alignment horizontal="center" vertical="center" wrapText="1"/>
    </xf>
    <xf numFmtId="1" fontId="6" fillId="0" borderId="24" xfId="59" applyNumberFormat="1" applyFont="1" applyBorder="1" applyAlignment="1">
      <alignment horizontal="center" vertical="center" wrapText="1"/>
    </xf>
    <xf numFmtId="1" fontId="123" fillId="0" borderId="0" xfId="59" applyNumberFormat="1" applyFont="1" applyBorder="1" applyAlignment="1">
      <alignment horizontal="center" vertical="center" wrapText="1"/>
    </xf>
    <xf numFmtId="1" fontId="2" fillId="0" borderId="13" xfId="59" applyNumberFormat="1" applyFont="1" applyBorder="1" applyAlignment="1">
      <alignment horizontal="center" vertical="center" wrapText="1"/>
    </xf>
    <xf numFmtId="1" fontId="2" fillId="0" borderId="0" xfId="59" applyNumberFormat="1" applyFont="1" applyBorder="1" applyAlignment="1">
      <alignment horizontal="center" vertical="center" wrapText="1"/>
    </xf>
    <xf numFmtId="0" fontId="133" fillId="0" borderId="0" xfId="0" applyFont="1" applyBorder="1" applyAlignment="1">
      <alignment horizontal="center" vertical="center" wrapText="1"/>
    </xf>
    <xf numFmtId="49" fontId="123" fillId="0" borderId="0" xfId="0" applyNumberFormat="1" applyFont="1" applyBorder="1" applyAlignment="1">
      <alignment horizontal="center" vertical="center" wrapText="1"/>
    </xf>
    <xf numFmtId="1" fontId="123" fillId="0" borderId="19" xfId="0" applyNumberFormat="1" applyFont="1" applyBorder="1" applyAlignment="1">
      <alignment horizontal="center" vertical="center" wrapText="1"/>
    </xf>
    <xf numFmtId="1" fontId="2" fillId="0" borderId="24" xfId="59" applyNumberFormat="1" applyFont="1" applyBorder="1" applyAlignment="1">
      <alignment horizontal="center" vertical="center" wrapText="1"/>
    </xf>
    <xf numFmtId="0" fontId="179" fillId="0" borderId="13" xfId="0" applyFont="1" applyBorder="1" applyAlignment="1">
      <alignment horizontal="center" vertical="center" wrapText="1"/>
    </xf>
    <xf numFmtId="0" fontId="179" fillId="0" borderId="24" xfId="0" applyFont="1" applyBorder="1" applyAlignment="1">
      <alignment horizontal="center" vertical="center" wrapText="1"/>
    </xf>
    <xf numFmtId="1" fontId="146" fillId="0" borderId="18" xfId="0" applyNumberFormat="1" applyFont="1" applyBorder="1" applyAlignment="1">
      <alignment horizontal="center" vertical="center" wrapText="1"/>
    </xf>
    <xf numFmtId="49" fontId="132" fillId="0" borderId="18" xfId="0" applyNumberFormat="1" applyFont="1" applyBorder="1" applyAlignment="1">
      <alignment horizontal="left" vertical="top" wrapText="1"/>
    </xf>
    <xf numFmtId="0" fontId="7" fillId="0" borderId="13" xfId="0" applyFont="1" applyBorder="1" applyAlignment="1">
      <alignment horizontal="center" vertical="center" wrapText="1"/>
    </xf>
    <xf numFmtId="0" fontId="180" fillId="0" borderId="24" xfId="0" applyFont="1" applyBorder="1" applyAlignment="1">
      <alignment horizontal="center" vertical="center" wrapText="1"/>
    </xf>
    <xf numFmtId="0" fontId="123" fillId="0" borderId="22" xfId="0" applyFont="1" applyBorder="1" applyAlignment="1">
      <alignment horizontal="center" vertical="center" wrapText="1"/>
    </xf>
    <xf numFmtId="166" fontId="123" fillId="0" borderId="21" xfId="0" applyNumberFormat="1" applyFont="1" applyBorder="1" applyAlignment="1">
      <alignment horizontal="center" vertical="center" wrapText="1"/>
    </xf>
    <xf numFmtId="0" fontId="123" fillId="0" borderId="15" xfId="0" applyFont="1" applyBorder="1" applyAlignment="1">
      <alignment horizontal="center" vertical="center" wrapText="1"/>
    </xf>
    <xf numFmtId="1" fontId="123" fillId="0" borderId="14" xfId="0" applyNumberFormat="1" applyFont="1" applyBorder="1" applyAlignment="1">
      <alignment horizontal="center" vertical="center" wrapText="1"/>
    </xf>
    <xf numFmtId="49" fontId="132" fillId="0" borderId="25" xfId="0" applyNumberFormat="1" applyFont="1" applyFill="1" applyBorder="1" applyAlignment="1">
      <alignment horizontal="left" vertical="top" wrapText="1"/>
    </xf>
    <xf numFmtId="49" fontId="132" fillId="0" borderId="26" xfId="0" applyNumberFormat="1" applyFont="1" applyFill="1" applyBorder="1" applyAlignment="1">
      <alignment horizontal="left" vertical="top" wrapText="1"/>
    </xf>
    <xf numFmtId="0" fontId="146" fillId="0" borderId="16" xfId="0" applyFont="1" applyBorder="1" applyAlignment="1">
      <alignment horizontal="center" vertical="center" wrapText="1"/>
    </xf>
    <xf numFmtId="0" fontId="146" fillId="0" borderId="63" xfId="0" applyFont="1" applyBorder="1" applyAlignment="1">
      <alignment horizontal="center" vertical="center" wrapText="1"/>
    </xf>
    <xf numFmtId="0" fontId="181" fillId="0" borderId="13" xfId="0" applyFont="1" applyBorder="1" applyAlignment="1">
      <alignment horizontal="center" vertical="center" wrapText="1"/>
    </xf>
    <xf numFmtId="0" fontId="181" fillId="0" borderId="24" xfId="0" applyFont="1" applyBorder="1" applyAlignment="1">
      <alignment horizontal="center" vertical="center" wrapText="1"/>
    </xf>
    <xf numFmtId="0" fontId="122" fillId="0" borderId="16" xfId="0" applyFont="1" applyBorder="1" applyAlignment="1">
      <alignment horizontal="center" vertical="center" wrapText="1"/>
    </xf>
    <xf numFmtId="166" fontId="123" fillId="0" borderId="0" xfId="0" applyNumberFormat="1" applyFont="1" applyBorder="1" applyAlignment="1">
      <alignment horizontal="center" vertical="center" wrapText="1"/>
    </xf>
    <xf numFmtId="1" fontId="123" fillId="0" borderId="21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82" fillId="0" borderId="24" xfId="0" applyFont="1" applyBorder="1" applyAlignment="1">
      <alignment horizontal="center" vertical="center" wrapText="1"/>
    </xf>
    <xf numFmtId="1" fontId="123" fillId="0" borderId="22" xfId="0" applyNumberFormat="1" applyFont="1" applyBorder="1" applyAlignment="1">
      <alignment horizontal="center" vertical="center" wrapText="1"/>
    </xf>
    <xf numFmtId="166" fontId="123" fillId="0" borderId="19" xfId="0" applyNumberFormat="1" applyFont="1" applyBorder="1" applyAlignment="1">
      <alignment horizontal="center" vertical="center" wrapText="1"/>
    </xf>
    <xf numFmtId="166" fontId="123" fillId="0" borderId="22" xfId="0" applyNumberFormat="1" applyFont="1" applyBorder="1" applyAlignment="1">
      <alignment horizontal="center" vertical="center" wrapText="1"/>
    </xf>
    <xf numFmtId="0" fontId="123" fillId="0" borderId="15" xfId="59" applyNumberFormat="1" applyFont="1" applyBorder="1" applyAlignment="1">
      <alignment horizontal="center" vertical="center" wrapText="1"/>
    </xf>
    <xf numFmtId="49" fontId="132" fillId="0" borderId="17" xfId="0" applyNumberFormat="1" applyFont="1" applyBorder="1" applyAlignment="1">
      <alignment horizontal="left" vertical="top" wrapText="1"/>
    </xf>
    <xf numFmtId="49" fontId="123" fillId="0" borderId="15" xfId="0" applyNumberFormat="1" applyFont="1" applyBorder="1" applyAlignment="1">
      <alignment horizontal="center" vertical="center" wrapText="1"/>
    </xf>
    <xf numFmtId="1" fontId="123" fillId="0" borderId="15" xfId="59" applyNumberFormat="1" applyFont="1" applyBorder="1" applyAlignment="1">
      <alignment horizontal="center" vertical="center" wrapText="1"/>
    </xf>
    <xf numFmtId="0" fontId="133" fillId="0" borderId="15" xfId="0" applyFont="1" applyBorder="1" applyAlignment="1">
      <alignment horizontal="center" vertical="center" wrapText="1"/>
    </xf>
    <xf numFmtId="49" fontId="132" fillId="33" borderId="17" xfId="0" applyNumberFormat="1" applyFont="1" applyFill="1" applyBorder="1" applyAlignment="1">
      <alignment horizontal="left" vertical="top" wrapText="1"/>
    </xf>
    <xf numFmtId="0" fontId="123" fillId="0" borderId="15" xfId="0" applyNumberFormat="1" applyFont="1" applyBorder="1" applyAlignment="1">
      <alignment horizontal="center" vertical="center" wrapText="1"/>
    </xf>
    <xf numFmtId="0" fontId="174" fillId="0" borderId="15" xfId="0" applyFont="1" applyBorder="1" applyAlignment="1">
      <alignment horizontal="center" vertical="center" wrapText="1"/>
    </xf>
    <xf numFmtId="0" fontId="183" fillId="0" borderId="13" xfId="0" applyFont="1" applyBorder="1" applyAlignment="1">
      <alignment horizontal="center" vertical="center" wrapText="1"/>
    </xf>
    <xf numFmtId="0" fontId="183" fillId="0" borderId="2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80" fillId="0" borderId="15" xfId="0" applyFont="1" applyBorder="1" applyAlignment="1">
      <alignment horizontal="center" vertical="center" wrapText="1"/>
    </xf>
    <xf numFmtId="0" fontId="122" fillId="0" borderId="63" xfId="0" applyFont="1" applyBorder="1" applyAlignment="1">
      <alignment horizontal="center" vertical="center" wrapText="1"/>
    </xf>
    <xf numFmtId="49" fontId="132" fillId="0" borderId="18" xfId="0" applyNumberFormat="1" applyFont="1" applyFill="1" applyBorder="1" applyAlignment="1">
      <alignment horizontal="left" vertical="top" wrapText="1"/>
    </xf>
    <xf numFmtId="0" fontId="4" fillId="0" borderId="15" xfId="0" applyFont="1" applyBorder="1" applyAlignment="1">
      <alignment horizontal="center" vertical="center" wrapText="1"/>
    </xf>
    <xf numFmtId="0" fontId="179" fillId="0" borderId="0" xfId="0" applyFont="1" applyBorder="1" applyAlignment="1">
      <alignment horizontal="center" vertical="center" wrapText="1"/>
    </xf>
    <xf numFmtId="1" fontId="2" fillId="0" borderId="13" xfId="59" applyNumberFormat="1" applyFont="1" applyFill="1" applyBorder="1" applyAlignment="1">
      <alignment horizontal="center" vertical="center" wrapText="1"/>
    </xf>
    <xf numFmtId="1" fontId="2" fillId="0" borderId="24" xfId="59" applyNumberFormat="1" applyFont="1" applyFill="1" applyBorder="1" applyAlignment="1">
      <alignment horizontal="center" vertical="center" wrapText="1"/>
    </xf>
    <xf numFmtId="49" fontId="123" fillId="0" borderId="21" xfId="0" applyNumberFormat="1" applyFont="1" applyBorder="1" applyAlignment="1">
      <alignment horizontal="center" vertical="center" wrapText="1"/>
    </xf>
    <xf numFmtId="1" fontId="123" fillId="0" borderId="23" xfId="0" applyNumberFormat="1" applyFont="1" applyBorder="1" applyAlignment="1">
      <alignment horizontal="center" vertical="center" wrapText="1"/>
    </xf>
    <xf numFmtId="0" fontId="146" fillId="0" borderId="22" xfId="0" applyFont="1" applyBorder="1" applyAlignment="1">
      <alignment horizontal="center" vertical="center" wrapText="1"/>
    </xf>
    <xf numFmtId="49" fontId="132" fillId="0" borderId="23" xfId="0" applyNumberFormat="1" applyFont="1" applyBorder="1" applyAlignment="1">
      <alignment horizontal="left" vertical="top" wrapText="1"/>
    </xf>
    <xf numFmtId="1" fontId="146" fillId="0" borderId="16" xfId="0" applyNumberFormat="1" applyFont="1" applyBorder="1" applyAlignment="1">
      <alignment horizontal="center" vertical="center" wrapText="1"/>
    </xf>
    <xf numFmtId="1" fontId="146" fillId="0" borderId="63" xfId="0" applyNumberFormat="1" applyFont="1" applyBorder="1" applyAlignment="1">
      <alignment horizontal="center" vertical="center" wrapText="1"/>
    </xf>
    <xf numFmtId="0" fontId="144" fillId="35" borderId="13" xfId="0" applyFont="1" applyFill="1" applyBorder="1" applyAlignment="1">
      <alignment horizontal="center" vertical="center"/>
    </xf>
    <xf numFmtId="0" fontId="144" fillId="35" borderId="24" xfId="0" applyFont="1" applyFill="1" applyBorder="1" applyAlignment="1">
      <alignment horizontal="center" vertical="center"/>
    </xf>
    <xf numFmtId="0" fontId="137" fillId="36" borderId="13" xfId="0" applyFont="1" applyFill="1" applyBorder="1" applyAlignment="1">
      <alignment horizontal="center" vertical="center"/>
    </xf>
    <xf numFmtId="0" fontId="137" fillId="36" borderId="24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" fontId="0" fillId="0" borderId="63" xfId="0" applyNumberFormat="1" applyFont="1" applyBorder="1" applyAlignment="1">
      <alignment horizontal="center" vertical="center"/>
    </xf>
    <xf numFmtId="0" fontId="137" fillId="34" borderId="15" xfId="0" applyFont="1" applyFill="1" applyBorder="1" applyAlignment="1">
      <alignment horizontal="center" vertical="center"/>
    </xf>
    <xf numFmtId="0" fontId="142" fillId="35" borderId="13" xfId="0" applyFont="1" applyFill="1" applyBorder="1" applyAlignment="1">
      <alignment horizontal="center" vertical="center"/>
    </xf>
    <xf numFmtId="0" fontId="142" fillId="35" borderId="24" xfId="0" applyFont="1" applyFill="1" applyBorder="1" applyAlignment="1">
      <alignment horizontal="center" vertical="center"/>
    </xf>
    <xf numFmtId="0" fontId="123" fillId="0" borderId="0" xfId="0" applyFont="1" applyAlignment="1">
      <alignment horizontal="center" vertical="center" wrapText="1"/>
    </xf>
    <xf numFmtId="0" fontId="124" fillId="0" borderId="13" xfId="0" applyFont="1" applyBorder="1" applyAlignment="1">
      <alignment horizontal="center" vertical="center" wrapText="1"/>
    </xf>
    <xf numFmtId="0" fontId="124" fillId="0" borderId="0" xfId="0" applyFont="1" applyBorder="1" applyAlignment="1">
      <alignment horizontal="center" vertical="center" wrapText="1"/>
    </xf>
    <xf numFmtId="0" fontId="157" fillId="0" borderId="13" xfId="0" applyNumberFormat="1" applyFont="1" applyBorder="1" applyAlignment="1">
      <alignment horizontal="center" vertical="center" wrapText="1"/>
    </xf>
    <xf numFmtId="0" fontId="157" fillId="0" borderId="0" xfId="0" applyNumberFormat="1" applyFont="1" applyBorder="1" applyAlignment="1">
      <alignment horizontal="center" vertical="center" wrapText="1"/>
    </xf>
    <xf numFmtId="0" fontId="123" fillId="0" borderId="0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84" fillId="0" borderId="24" xfId="0" applyFont="1" applyBorder="1" applyAlignment="1">
      <alignment horizontal="center" vertical="center" wrapText="1"/>
    </xf>
    <xf numFmtId="0" fontId="123" fillId="0" borderId="0" xfId="0" applyFont="1" applyAlignment="1">
      <alignment horizontal="center" wrapText="1"/>
    </xf>
    <xf numFmtId="0" fontId="174" fillId="0" borderId="21" xfId="0" applyFont="1" applyBorder="1" applyAlignment="1">
      <alignment horizontal="center" vertical="center" wrapText="1"/>
    </xf>
    <xf numFmtId="1" fontId="2" fillId="0" borderId="21" xfId="59" applyNumberFormat="1" applyFont="1" applyFill="1" applyBorder="1" applyAlignment="1">
      <alignment horizontal="center" vertical="center" wrapText="1"/>
    </xf>
    <xf numFmtId="1" fontId="123" fillId="0" borderId="21" xfId="59" applyNumberFormat="1" applyFont="1" applyBorder="1" applyAlignment="1">
      <alignment horizontal="center" vertical="center" wrapText="1"/>
    </xf>
    <xf numFmtId="0" fontId="123" fillId="0" borderId="21" xfId="0" applyNumberFormat="1" applyFont="1" applyBorder="1" applyAlignment="1">
      <alignment horizontal="center" vertical="center" wrapText="1"/>
    </xf>
    <xf numFmtId="0" fontId="141" fillId="35" borderId="21" xfId="0" applyFont="1" applyFill="1" applyBorder="1" applyAlignment="1">
      <alignment horizontal="center" vertical="center"/>
    </xf>
    <xf numFmtId="0" fontId="123" fillId="0" borderId="21" xfId="0" applyFont="1" applyBorder="1" applyAlignment="1">
      <alignment horizontal="center" vertical="center" wrapText="1"/>
    </xf>
    <xf numFmtId="0" fontId="138" fillId="35" borderId="0" xfId="0" applyFont="1" applyFill="1" applyBorder="1" applyAlignment="1">
      <alignment horizontal="center" vertical="center"/>
    </xf>
    <xf numFmtId="1" fontId="146" fillId="0" borderId="15" xfId="0" applyNumberFormat="1" applyFont="1" applyBorder="1" applyAlignment="1">
      <alignment horizontal="center" vertical="center" wrapText="1"/>
    </xf>
    <xf numFmtId="0" fontId="137" fillId="34" borderId="13" xfId="0" applyFont="1" applyFill="1" applyBorder="1" applyAlignment="1">
      <alignment horizontal="center" vertical="center"/>
    </xf>
    <xf numFmtId="0" fontId="137" fillId="34" borderId="24" xfId="0" applyFont="1" applyFill="1" applyBorder="1" applyAlignment="1">
      <alignment horizontal="center" vertical="center"/>
    </xf>
    <xf numFmtId="0" fontId="182" fillId="0" borderId="0" xfId="0" applyFont="1" applyBorder="1" applyAlignment="1">
      <alignment horizontal="center" vertical="center" wrapText="1"/>
    </xf>
    <xf numFmtId="0" fontId="184" fillId="0" borderId="13" xfId="0" applyFont="1" applyBorder="1" applyAlignment="1">
      <alignment horizontal="center" vertical="center" wrapText="1"/>
    </xf>
    <xf numFmtId="0" fontId="124" fillId="0" borderId="13" xfId="0" applyFont="1" applyBorder="1" applyAlignment="1">
      <alignment horizontal="center" vertical="center"/>
    </xf>
    <xf numFmtId="0" fontId="124" fillId="0" borderId="0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33" fillId="33" borderId="13" xfId="0" applyFont="1" applyFill="1" applyBorder="1" applyAlignment="1">
      <alignment horizontal="center" vertical="center"/>
    </xf>
    <xf numFmtId="0" fontId="33" fillId="33" borderId="24" xfId="0" applyFont="1" applyFill="1" applyBorder="1" applyAlignment="1">
      <alignment horizontal="center" vertical="center"/>
    </xf>
    <xf numFmtId="0" fontId="24" fillId="46" borderId="15" xfId="0" applyFont="1" applyFill="1" applyBorder="1" applyAlignment="1">
      <alignment horizontal="center" vertical="center"/>
    </xf>
    <xf numFmtId="0" fontId="157" fillId="0" borderId="13" xfId="0" applyFont="1" applyBorder="1" applyAlignment="1">
      <alignment horizontal="center" vertical="center" wrapText="1"/>
    </xf>
    <xf numFmtId="0" fontId="157" fillId="0" borderId="0" xfId="0" applyFont="1" applyBorder="1" applyAlignment="1">
      <alignment horizontal="center" vertical="center" wrapText="1"/>
    </xf>
    <xf numFmtId="0" fontId="157" fillId="0" borderId="16" xfId="0" applyFont="1" applyBorder="1" applyAlignment="1">
      <alignment horizontal="center" vertical="center" wrapText="1"/>
    </xf>
    <xf numFmtId="0" fontId="157" fillId="0" borderId="19" xfId="0" applyFont="1" applyBorder="1" applyAlignment="1">
      <alignment horizontal="center" vertical="center" wrapText="1"/>
    </xf>
    <xf numFmtId="0" fontId="137" fillId="35" borderId="0" xfId="0" applyFont="1" applyFill="1" applyAlignment="1">
      <alignment horizontal="center" vertical="center" wrapText="1"/>
    </xf>
    <xf numFmtId="0" fontId="2" fillId="46" borderId="0" xfId="0" applyFont="1" applyFill="1" applyAlignment="1">
      <alignment horizontal="center" vertical="center" wrapText="1"/>
    </xf>
    <xf numFmtId="49" fontId="185" fillId="0" borderId="25" xfId="0" applyNumberFormat="1" applyFont="1" applyBorder="1" applyAlignment="1">
      <alignment horizontal="left" vertical="top" wrapText="1"/>
    </xf>
    <xf numFmtId="49" fontId="185" fillId="0" borderId="18" xfId="0" applyNumberFormat="1" applyFont="1" applyBorder="1" applyAlignment="1">
      <alignment horizontal="left" vertical="top" wrapText="1"/>
    </xf>
    <xf numFmtId="0" fontId="2" fillId="33" borderId="0" xfId="0" applyFont="1" applyFill="1" applyAlignment="1">
      <alignment horizontal="center" vertical="center" wrapText="1"/>
    </xf>
    <xf numFmtId="0" fontId="12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3" fillId="0" borderId="29" xfId="0" applyFont="1" applyFill="1" applyBorder="1" applyAlignment="1">
      <alignment horizontal="center" vertical="center" wrapText="1"/>
    </xf>
    <xf numFmtId="0" fontId="123" fillId="0" borderId="41" xfId="0" applyFont="1" applyBorder="1" applyAlignment="1">
      <alignment horizontal="center" vertical="center"/>
    </xf>
    <xf numFmtId="9" fontId="145" fillId="0" borderId="18" xfId="59" applyFont="1" applyBorder="1" applyAlignment="1">
      <alignment horizontal="center" vertical="center"/>
    </xf>
    <xf numFmtId="9" fontId="145" fillId="0" borderId="19" xfId="59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9" fontId="145" fillId="0" borderId="0" xfId="59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9" fontId="145" fillId="0" borderId="37" xfId="59" applyFont="1" applyBorder="1" applyAlignment="1">
      <alignment horizontal="center" vertical="center"/>
    </xf>
    <xf numFmtId="9" fontId="145" fillId="0" borderId="38" xfId="59" applyFont="1" applyBorder="1" applyAlignment="1">
      <alignment horizontal="center" vertical="center"/>
    </xf>
    <xf numFmtId="9" fontId="145" fillId="0" borderId="29" xfId="59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9" fontId="145" fillId="0" borderId="27" xfId="59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9" fontId="145" fillId="0" borderId="40" xfId="59" applyFont="1" applyBorder="1" applyAlignment="1">
      <alignment horizontal="center" vertical="center"/>
    </xf>
    <xf numFmtId="0" fontId="0" fillId="0" borderId="73" xfId="0" applyBorder="1" applyAlignment="1">
      <alignment/>
    </xf>
    <xf numFmtId="0" fontId="0" fillId="0" borderId="0" xfId="0" applyAlignment="1">
      <alignment/>
    </xf>
    <xf numFmtId="0" fontId="0" fillId="0" borderId="27" xfId="0" applyBorder="1" applyAlignment="1">
      <alignment/>
    </xf>
    <xf numFmtId="0" fontId="123" fillId="0" borderId="37" xfId="0" applyFont="1" applyBorder="1" applyAlignment="1">
      <alignment horizontal="center"/>
    </xf>
    <xf numFmtId="0" fontId="123" fillId="0" borderId="0" xfId="0" applyFont="1" applyBorder="1" applyAlignment="1">
      <alignment horizontal="center"/>
    </xf>
    <xf numFmtId="0" fontId="123" fillId="0" borderId="0" xfId="0" applyFont="1" applyBorder="1" applyAlignment="1">
      <alignment horizontal="center" wrapText="1"/>
    </xf>
    <xf numFmtId="0" fontId="123" fillId="0" borderId="27" xfId="0" applyFont="1" applyBorder="1" applyAlignment="1">
      <alignment horizontal="center"/>
    </xf>
    <xf numFmtId="0" fontId="123" fillId="0" borderId="36" xfId="0" applyFont="1" applyBorder="1" applyAlignment="1">
      <alignment horizontal="center"/>
    </xf>
    <xf numFmtId="0" fontId="123" fillId="0" borderId="21" xfId="0" applyFont="1" applyBorder="1" applyAlignment="1">
      <alignment horizontal="center"/>
    </xf>
    <xf numFmtId="0" fontId="123" fillId="0" borderId="66" xfId="0" applyFont="1" applyBorder="1" applyAlignment="1">
      <alignment horizontal="center"/>
    </xf>
    <xf numFmtId="0" fontId="12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171" fontId="123" fillId="0" borderId="0" xfId="59" applyNumberFormat="1" applyFont="1" applyAlignment="1">
      <alignment horizontal="center" vertical="center"/>
    </xf>
    <xf numFmtId="1" fontId="123" fillId="0" borderId="0" xfId="59" applyNumberFormat="1" applyFont="1" applyAlignment="1">
      <alignment horizontal="center" vertical="center"/>
    </xf>
    <xf numFmtId="0" fontId="123" fillId="0" borderId="18" xfId="0" applyFont="1" applyBorder="1" applyAlignment="1">
      <alignment horizontal="center" vertical="center"/>
    </xf>
    <xf numFmtId="0" fontId="123" fillId="0" borderId="18" xfId="0" applyNumberFormat="1" applyFont="1" applyBorder="1" applyAlignment="1">
      <alignment horizontal="center" vertical="center"/>
    </xf>
    <xf numFmtId="0" fontId="123" fillId="0" borderId="0" xfId="0" applyNumberFormat="1" applyFont="1" applyBorder="1" applyAlignment="1">
      <alignment horizontal="center" vertical="center"/>
    </xf>
    <xf numFmtId="0" fontId="123" fillId="0" borderId="19" xfId="0" applyNumberFormat="1" applyFont="1" applyBorder="1" applyAlignment="1">
      <alignment horizontal="center" vertical="center"/>
    </xf>
    <xf numFmtId="49" fontId="123" fillId="0" borderId="0" xfId="0" applyNumberFormat="1" applyFont="1" applyAlignment="1">
      <alignment horizontal="center" vertical="center" wrapText="1"/>
    </xf>
    <xf numFmtId="0" fontId="123" fillId="0" borderId="1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30" fillId="0" borderId="24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95" fillId="0" borderId="75" xfId="0" applyFont="1" applyFill="1" applyBorder="1" applyAlignment="1">
      <alignment horizontal="center"/>
    </xf>
    <xf numFmtId="0" fontId="95" fillId="0" borderId="76" xfId="0" applyFont="1" applyFill="1" applyBorder="1" applyAlignment="1">
      <alignment horizontal="center"/>
    </xf>
    <xf numFmtId="0" fontId="95" fillId="0" borderId="77" xfId="0" applyFont="1" applyFill="1" applyBorder="1" applyAlignment="1">
      <alignment horizontal="center"/>
    </xf>
    <xf numFmtId="0" fontId="167" fillId="0" borderId="0" xfId="0" applyFont="1" applyBorder="1" applyAlignment="1">
      <alignment horizontal="center" vertical="center" textRotation="90"/>
    </xf>
    <xf numFmtId="0" fontId="167" fillId="0" borderId="29" xfId="0" applyFont="1" applyBorder="1" applyAlignment="1">
      <alignment horizontal="center" vertical="center" textRotation="90"/>
    </xf>
    <xf numFmtId="0" fontId="123" fillId="0" borderId="0" xfId="0" applyFont="1" applyFill="1" applyBorder="1" applyAlignment="1">
      <alignment vertical="center" wrapText="1"/>
    </xf>
    <xf numFmtId="0" fontId="186" fillId="0" borderId="11" xfId="0" applyFont="1" applyFill="1" applyBorder="1" applyAlignment="1">
      <alignment horizontal="center" vertical="center" wrapText="1"/>
    </xf>
    <xf numFmtId="0" fontId="167" fillId="0" borderId="0" xfId="0" applyFont="1" applyBorder="1" applyAlignment="1">
      <alignment horizontal="center" vertical="center"/>
    </xf>
    <xf numFmtId="0" fontId="122" fillId="0" borderId="0" xfId="0" applyFont="1" applyBorder="1" applyAlignment="1">
      <alignment horizontal="left" vertical="center"/>
    </xf>
    <xf numFmtId="0" fontId="123" fillId="0" borderId="0" xfId="0" applyFont="1" applyBorder="1" applyAlignment="1">
      <alignment horizontal="left" vertical="center"/>
    </xf>
    <xf numFmtId="0" fontId="123" fillId="0" borderId="19" xfId="0" applyFont="1" applyBorder="1" applyAlignment="1">
      <alignment horizontal="left" vertical="center"/>
    </xf>
    <xf numFmtId="0" fontId="13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2" fillId="0" borderId="11" xfId="0" applyFont="1" applyBorder="1" applyAlignment="1">
      <alignment horizontal="center" vertical="center" wrapText="1"/>
    </xf>
    <xf numFmtId="0" fontId="145" fillId="0" borderId="0" xfId="0" applyFont="1" applyFill="1" applyBorder="1" applyAlignment="1">
      <alignment horizontal="center" vertical="center" wrapText="1"/>
    </xf>
    <xf numFmtId="164" fontId="131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123" fillId="0" borderId="0" xfId="0" applyNumberFormat="1" applyFont="1" applyAlignment="1">
      <alignment horizontal="center" vertical="center"/>
    </xf>
    <xf numFmtId="164" fontId="122" fillId="0" borderId="0" xfId="0" applyNumberFormat="1" applyFont="1" applyAlignment="1">
      <alignment horizontal="center" vertical="center"/>
    </xf>
    <xf numFmtId="0" fontId="167" fillId="0" borderId="0" xfId="0" applyFont="1" applyBorder="1" applyAlignment="1">
      <alignment horizontal="left" vertical="center" textRotation="90"/>
    </xf>
    <xf numFmtId="0" fontId="167" fillId="0" borderId="29" xfId="0" applyFont="1" applyBorder="1" applyAlignment="1">
      <alignment horizontal="left" vertical="center" textRotation="90"/>
    </xf>
    <xf numFmtId="49" fontId="123" fillId="0" borderId="0" xfId="0" applyNumberFormat="1" applyFont="1" applyBorder="1" applyAlignment="1">
      <alignment horizontal="right" vertical="center"/>
    </xf>
    <xf numFmtId="49" fontId="123" fillId="0" borderId="29" xfId="0" applyNumberFormat="1" applyFont="1" applyBorder="1" applyAlignment="1">
      <alignment horizontal="right" vertical="center"/>
    </xf>
    <xf numFmtId="164" fontId="123" fillId="0" borderId="41" xfId="0" applyNumberFormat="1" applyFont="1" applyBorder="1" applyAlignment="1">
      <alignment horizontal="center" vertical="center"/>
    </xf>
    <xf numFmtId="49" fontId="131" fillId="0" borderId="0" xfId="0" applyNumberFormat="1" applyFont="1" applyBorder="1" applyAlignment="1">
      <alignment horizontal="right" vertical="center"/>
    </xf>
    <xf numFmtId="49" fontId="122" fillId="0" borderId="0" xfId="0" applyNumberFormat="1" applyFont="1" applyBorder="1" applyAlignment="1">
      <alignment horizontal="right" vertical="center"/>
    </xf>
    <xf numFmtId="0" fontId="23" fillId="0" borderId="0" xfId="0" applyFont="1" applyAlignment="1">
      <alignment/>
    </xf>
    <xf numFmtId="0" fontId="2" fillId="0" borderId="0" xfId="0" applyFont="1" applyAlignment="1">
      <alignment/>
    </xf>
    <xf numFmtId="0" fontId="123" fillId="0" borderId="0" xfId="0" applyFont="1" applyBorder="1" applyAlignment="1">
      <alignment/>
    </xf>
    <xf numFmtId="0" fontId="123" fillId="0" borderId="0" xfId="0" applyFont="1" applyBorder="1" applyAlignment="1">
      <alignment horizontal="right"/>
    </xf>
    <xf numFmtId="0" fontId="122" fillId="0" borderId="0" xfId="0" applyFont="1" applyBorder="1" applyAlignment="1">
      <alignment horizontal="right"/>
    </xf>
    <xf numFmtId="0" fontId="123" fillId="0" borderId="0" xfId="0" applyFont="1" applyBorder="1" applyAlignment="1">
      <alignment horizontal="left"/>
    </xf>
    <xf numFmtId="0" fontId="122" fillId="0" borderId="41" xfId="0" applyFont="1" applyBorder="1" applyAlignment="1">
      <alignment horizontal="center"/>
    </xf>
    <xf numFmtId="0" fontId="146" fillId="0" borderId="0" xfId="0" applyFont="1" applyBorder="1" applyAlignment="1">
      <alignment horizontal="right"/>
    </xf>
    <xf numFmtId="0" fontId="132" fillId="0" borderId="0" xfId="0" applyFont="1" applyBorder="1" applyAlignment="1">
      <alignment horizontal="right"/>
    </xf>
    <xf numFmtId="0" fontId="133" fillId="0" borderId="0" xfId="0" applyFont="1" applyBorder="1" applyAlignment="1">
      <alignment horizontal="right"/>
    </xf>
    <xf numFmtId="0" fontId="123" fillId="0" borderId="37" xfId="0" applyFont="1" applyBorder="1" applyAlignment="1">
      <alignment horizontal="right"/>
    </xf>
    <xf numFmtId="0" fontId="132" fillId="0" borderId="37" xfId="0" applyFont="1" applyBorder="1" applyAlignment="1">
      <alignment horizontal="right"/>
    </xf>
    <xf numFmtId="0" fontId="123" fillId="0" borderId="11" xfId="0" applyFont="1" applyBorder="1" applyAlignment="1">
      <alignment horizontal="center"/>
    </xf>
    <xf numFmtId="0" fontId="123" fillId="0" borderId="35" xfId="0" applyFont="1" applyBorder="1" applyAlignment="1">
      <alignment horizontal="center"/>
    </xf>
    <xf numFmtId="0" fontId="122" fillId="0" borderId="29" xfId="0" applyFont="1" applyBorder="1" applyAlignment="1">
      <alignment horizontal="right"/>
    </xf>
    <xf numFmtId="0" fontId="122" fillId="0" borderId="29" xfId="0" applyFont="1" applyBorder="1" applyAlignment="1">
      <alignment horizontal="left"/>
    </xf>
    <xf numFmtId="0" fontId="122" fillId="0" borderId="70" xfId="0" applyFont="1" applyBorder="1" applyAlignment="1">
      <alignment horizontal="right"/>
    </xf>
    <xf numFmtId="0" fontId="122" fillId="0" borderId="0" xfId="0" applyFont="1" applyBorder="1" applyAlignment="1">
      <alignment horizontal="left"/>
    </xf>
    <xf numFmtId="0" fontId="123" fillId="0" borderId="29" xfId="0" applyFont="1" applyBorder="1" applyAlignment="1">
      <alignment horizontal="left"/>
    </xf>
    <xf numFmtId="0" fontId="122" fillId="0" borderId="41" xfId="0" applyFont="1" applyBorder="1" applyAlignment="1">
      <alignment horizontal="left" wrapText="1"/>
    </xf>
    <xf numFmtId="0" fontId="122" fillId="0" borderId="0" xfId="0" applyFont="1" applyBorder="1" applyAlignment="1">
      <alignment horizontal="left" wrapText="1"/>
    </xf>
    <xf numFmtId="0" fontId="131" fillId="0" borderId="0" xfId="0" applyFont="1" applyAlignment="1">
      <alignment horizontal="left"/>
    </xf>
    <xf numFmtId="0" fontId="122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ill>
        <patternFill>
          <bgColor theme="0" tint="-0.04997999966144562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400050</xdr:colOff>
      <xdr:row>3</xdr:row>
      <xdr:rowOff>133350</xdr:rowOff>
    </xdr:from>
    <xdr:to>
      <xdr:col>37</xdr:col>
      <xdr:colOff>171450</xdr:colOff>
      <xdr:row>17</xdr:row>
      <xdr:rowOff>0</xdr:rowOff>
    </xdr:to>
    <xdr:sp>
      <xdr:nvSpPr>
        <xdr:cNvPr id="1" name="Text Box 27"/>
        <xdr:cNvSpPr txBox="1">
          <a:spLocks noChangeArrowheads="1"/>
        </xdr:cNvSpPr>
      </xdr:nvSpPr>
      <xdr:spPr>
        <a:xfrm>
          <a:off x="8772525" y="714375"/>
          <a:ext cx="3429000" cy="2686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Team # ______     Match #_______          Start:    H     M     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Autonomous: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Balls Scored  ____     Home Misses  ____    Failed Passes  ____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Mid-Home    ____     Far-Mid           ____    Far-Home        ____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Teleoperated: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Home Goals    ____   Mid Goals      ____   Away Goals ____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Mid-Home      ____   Far-Mid          ____   Far-Home    ____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Home Misses ____   Failed Passes ____ 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(don’t get over a bump)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Penalties_______________     Hanging __________________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Ball Handling ____    Maneuverability ____   Defense ____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1-5, 5 high. Notes below.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Notes: 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abilities, tactics/zones, problems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0</xdr:rowOff>
    </xdr:from>
    <xdr:to>
      <xdr:col>14</xdr:col>
      <xdr:colOff>381000</xdr:colOff>
      <xdr:row>20</xdr:row>
      <xdr:rowOff>85725</xdr:rowOff>
    </xdr:to>
    <xdr:sp>
      <xdr:nvSpPr>
        <xdr:cNvPr id="1" name="Text Box 27"/>
        <xdr:cNvSpPr txBox="1">
          <a:spLocks noChangeArrowheads="1"/>
        </xdr:cNvSpPr>
      </xdr:nvSpPr>
      <xdr:spPr>
        <a:xfrm>
          <a:off x="5467350" y="142875"/>
          <a:ext cx="3429000" cy="3038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Team # ______     Match #_______          Start:    H     M     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Autonomous: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Balls Scored  ____     Home Misses  ____    Failed Passes  ____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Mid-Home    ____     Far-Mid           ____    Far-Home        ____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Teleoperated: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Home Goals    ____   Mid Goals      ____   Away Goals ____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Mid-Home      ____   Far-Mid          ____   Far-Home    ____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Home Misses ____   Failed Passes ____ 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(don’t get over a bump)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Penalties_______________     Hanging __________________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Ball Handling ____    Maneuverability ____   Defense ____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1-5, 5 high. Notes below.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Notes: 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abilities, tactics/zones, problems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7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bluealliance.net/tbatv/match/2010cmp_sf1m1" TargetMode="External" /><Relationship Id="rId2" Type="http://schemas.openxmlformats.org/officeDocument/2006/relationships/hyperlink" Target="http://www.thebluealliance.net/tbatv/match/2010gl_qf1m1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0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hiefdelphi.com/forums/showpost.php?p=967625&amp;postcount=41" TargetMode="External" /><Relationship Id="rId2" Type="http://schemas.openxmlformats.org/officeDocument/2006/relationships/hyperlink" Target="http://www.chiefdelphi.com/forums/showpost.php?p=968146&amp;postcount=1" TargetMode="Externa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3"/>
  <sheetViews>
    <sheetView showGridLines="0" zoomScalePageLayoutView="0" workbookViewId="0" topLeftCell="A17">
      <selection activeCell="L35" sqref="L35"/>
    </sheetView>
  </sheetViews>
  <sheetFormatPr defaultColWidth="9.140625" defaultRowHeight="12.75" customHeight="1"/>
  <cols>
    <col min="1" max="1" width="4.7109375" style="515" customWidth="1"/>
    <col min="2" max="2" width="11.28125" style="516" bestFit="1" customWidth="1"/>
    <col min="3" max="3" width="5.28125" style="516" bestFit="1" customWidth="1"/>
    <col min="4" max="4" width="9.57421875" style="516" bestFit="1" customWidth="1"/>
    <col min="5" max="5" width="5.00390625" style="516" bestFit="1" customWidth="1"/>
    <col min="6" max="6" width="5.00390625" style="533" bestFit="1" customWidth="1"/>
    <col min="7" max="7" width="13.7109375" style="516" bestFit="1" customWidth="1"/>
    <col min="8" max="8" width="5.28125" style="516" bestFit="1" customWidth="1"/>
    <col min="9" max="9" width="11.28125" style="516" bestFit="1" customWidth="1"/>
    <col min="10" max="10" width="4.8515625" style="516" bestFit="1" customWidth="1"/>
    <col min="11" max="11" width="4.8515625" style="516" customWidth="1"/>
    <col min="12" max="16384" width="9.140625" style="533" customWidth="1"/>
  </cols>
  <sheetData>
    <row r="1" spans="1:11" s="516" customFormat="1" ht="12.75" customHeight="1" thickBot="1">
      <c r="A1" s="2" t="s">
        <v>461</v>
      </c>
      <c r="B1" s="681" t="s">
        <v>765</v>
      </c>
      <c r="C1" s="681"/>
      <c r="D1" s="681"/>
      <c r="E1" s="681"/>
      <c r="F1" s="546" t="s">
        <v>461</v>
      </c>
      <c r="G1" s="682" t="s">
        <v>765</v>
      </c>
      <c r="H1" s="682"/>
      <c r="I1" s="682"/>
      <c r="J1" s="682"/>
      <c r="K1" s="519"/>
    </row>
    <row r="2" spans="1:11" s="516" customFormat="1" ht="6" customHeight="1">
      <c r="A2" s="683">
        <v>16</v>
      </c>
      <c r="B2" s="684" t="s">
        <v>708</v>
      </c>
      <c r="C2" s="684" t="s">
        <v>325</v>
      </c>
      <c r="D2" s="542" t="s">
        <v>726</v>
      </c>
      <c r="E2" s="541" t="s">
        <v>330</v>
      </c>
      <c r="F2" s="685">
        <v>980</v>
      </c>
      <c r="G2" s="679" t="s">
        <v>749</v>
      </c>
      <c r="H2" s="679" t="s">
        <v>330</v>
      </c>
      <c r="I2" s="679"/>
      <c r="J2" s="679"/>
      <c r="K2" s="519"/>
    </row>
    <row r="3" spans="1:11" s="516" customFormat="1" ht="6" customHeight="1">
      <c r="A3" s="683"/>
      <c r="B3" s="684"/>
      <c r="C3" s="684"/>
      <c r="D3" s="541" t="s">
        <v>727</v>
      </c>
      <c r="E3" s="541" t="s">
        <v>329</v>
      </c>
      <c r="F3" s="686"/>
      <c r="G3" s="680"/>
      <c r="H3" s="680"/>
      <c r="I3" s="680"/>
      <c r="J3" s="680"/>
      <c r="K3" s="519"/>
    </row>
    <row r="4" spans="1:11" ht="6" customHeight="1">
      <c r="A4" s="683">
        <v>33</v>
      </c>
      <c r="B4" s="687" t="s">
        <v>712</v>
      </c>
      <c r="C4" s="687" t="s">
        <v>325</v>
      </c>
      <c r="D4" s="542" t="s">
        <v>728</v>
      </c>
      <c r="E4" s="542" t="s">
        <v>625</v>
      </c>
      <c r="F4" s="688">
        <v>1018</v>
      </c>
      <c r="G4" s="680" t="s">
        <v>756</v>
      </c>
      <c r="H4" s="680" t="s">
        <v>333</v>
      </c>
      <c r="I4" s="680"/>
      <c r="J4" s="680"/>
      <c r="K4" s="519"/>
    </row>
    <row r="5" spans="1:11" ht="6" customHeight="1">
      <c r="A5" s="683"/>
      <c r="B5" s="687"/>
      <c r="C5" s="687"/>
      <c r="D5" s="542" t="s">
        <v>729</v>
      </c>
      <c r="E5" s="541" t="s">
        <v>632</v>
      </c>
      <c r="F5" s="688"/>
      <c r="G5" s="680"/>
      <c r="H5" s="680"/>
      <c r="I5" s="680"/>
      <c r="J5" s="680"/>
      <c r="K5" s="519"/>
    </row>
    <row r="6" spans="1:12" ht="11.25" customHeight="1">
      <c r="A6" s="168" t="s">
        <v>382</v>
      </c>
      <c r="B6" s="516" t="s">
        <v>730</v>
      </c>
      <c r="C6" s="516" t="s">
        <v>329</v>
      </c>
      <c r="E6" s="519"/>
      <c r="F6" s="554">
        <v>1024</v>
      </c>
      <c r="G6" s="519" t="s">
        <v>747</v>
      </c>
      <c r="H6" s="519" t="s">
        <v>334</v>
      </c>
      <c r="I6" s="519"/>
      <c r="J6" s="519"/>
      <c r="K6" s="519"/>
      <c r="L6" s="532"/>
    </row>
    <row r="7" spans="1:12" ht="11.25" customHeight="1">
      <c r="A7" s="135">
        <v>48</v>
      </c>
      <c r="B7" s="516" t="s">
        <v>731</v>
      </c>
      <c r="C7" s="516" t="s">
        <v>329</v>
      </c>
      <c r="E7" s="519"/>
      <c r="F7" s="314">
        <v>1038</v>
      </c>
      <c r="G7" s="519" t="s">
        <v>757</v>
      </c>
      <c r="H7" s="519" t="s">
        <v>330</v>
      </c>
      <c r="I7" s="519"/>
      <c r="J7" s="519"/>
      <c r="K7" s="519"/>
      <c r="L7" s="532"/>
    </row>
    <row r="8" spans="1:11" ht="11.25" customHeight="1">
      <c r="A8" s="168">
        <v>51</v>
      </c>
      <c r="B8" s="516" t="s">
        <v>732</v>
      </c>
      <c r="C8" s="516" t="s">
        <v>628</v>
      </c>
      <c r="D8" s="516" t="s">
        <v>733</v>
      </c>
      <c r="E8" s="519" t="s">
        <v>626</v>
      </c>
      <c r="F8" s="545">
        <v>1058</v>
      </c>
      <c r="G8" s="519" t="s">
        <v>758</v>
      </c>
      <c r="H8" s="519" t="s">
        <v>330</v>
      </c>
      <c r="I8" s="519"/>
      <c r="J8" s="519"/>
      <c r="K8" s="519"/>
    </row>
    <row r="9" spans="1:12" ht="6" customHeight="1">
      <c r="A9" s="689">
        <v>67</v>
      </c>
      <c r="B9" s="552" t="s">
        <v>707</v>
      </c>
      <c r="C9" s="552" t="s">
        <v>331</v>
      </c>
      <c r="D9" s="542" t="s">
        <v>734</v>
      </c>
      <c r="E9" s="542" t="s">
        <v>628</v>
      </c>
      <c r="F9" s="690">
        <v>1086</v>
      </c>
      <c r="G9" s="684" t="s">
        <v>710</v>
      </c>
      <c r="H9" s="684" t="s">
        <v>325</v>
      </c>
      <c r="I9" s="680" t="s">
        <v>731</v>
      </c>
      <c r="J9" s="680" t="s">
        <v>329</v>
      </c>
      <c r="K9" s="519"/>
      <c r="L9" s="532"/>
    </row>
    <row r="10" spans="1:12" ht="6" customHeight="1">
      <c r="A10" s="689"/>
      <c r="B10" s="542" t="s">
        <v>735</v>
      </c>
      <c r="C10" s="542" t="s">
        <v>629</v>
      </c>
      <c r="D10" s="542" t="s">
        <v>732</v>
      </c>
      <c r="E10" s="542" t="s">
        <v>628</v>
      </c>
      <c r="F10" s="690"/>
      <c r="G10" s="684"/>
      <c r="H10" s="684"/>
      <c r="I10" s="680"/>
      <c r="J10" s="680"/>
      <c r="K10" s="519"/>
      <c r="L10" s="532"/>
    </row>
    <row r="11" spans="1:12" ht="11.25" customHeight="1">
      <c r="A11" s="165">
        <v>68</v>
      </c>
      <c r="D11" s="542"/>
      <c r="E11" s="541"/>
      <c r="F11" s="526">
        <v>1094</v>
      </c>
      <c r="G11" s="519"/>
      <c r="H11" s="519"/>
      <c r="I11" s="519"/>
      <c r="J11" s="519"/>
      <c r="K11" s="519"/>
      <c r="L11" s="532"/>
    </row>
    <row r="12" spans="1:12" ht="6" customHeight="1">
      <c r="A12" s="691">
        <v>70</v>
      </c>
      <c r="B12" s="687" t="s">
        <v>713</v>
      </c>
      <c r="C12" s="687" t="s">
        <v>328</v>
      </c>
      <c r="D12" s="542" t="s">
        <v>734</v>
      </c>
      <c r="E12" s="542" t="s">
        <v>628</v>
      </c>
      <c r="F12" s="692">
        <v>1108</v>
      </c>
      <c r="G12" s="680"/>
      <c r="H12" s="680"/>
      <c r="I12" s="680"/>
      <c r="J12" s="680"/>
      <c r="K12" s="519"/>
      <c r="L12" s="532"/>
    </row>
    <row r="13" spans="1:12" ht="6" customHeight="1">
      <c r="A13" s="691"/>
      <c r="B13" s="687"/>
      <c r="C13" s="687"/>
      <c r="D13" s="542" t="s">
        <v>736</v>
      </c>
      <c r="E13" s="541" t="s">
        <v>632</v>
      </c>
      <c r="F13" s="692"/>
      <c r="G13" s="680"/>
      <c r="H13" s="680"/>
      <c r="I13" s="680"/>
      <c r="J13" s="680"/>
      <c r="K13" s="519"/>
      <c r="L13" s="532"/>
    </row>
    <row r="14" spans="1:12" ht="6" customHeight="1">
      <c r="A14" s="691">
        <v>71</v>
      </c>
      <c r="B14" s="687" t="s">
        <v>714</v>
      </c>
      <c r="C14" s="687" t="s">
        <v>328</v>
      </c>
      <c r="D14" s="693"/>
      <c r="E14" s="694"/>
      <c r="F14" s="695">
        <v>1114</v>
      </c>
      <c r="G14" s="684" t="s">
        <v>706</v>
      </c>
      <c r="H14" s="684" t="s">
        <v>326</v>
      </c>
      <c r="I14" s="541" t="s">
        <v>759</v>
      </c>
      <c r="J14" s="541" t="s">
        <v>329</v>
      </c>
      <c r="K14" s="541"/>
      <c r="L14" s="532"/>
    </row>
    <row r="15" spans="1:12" ht="6" customHeight="1">
      <c r="A15" s="691"/>
      <c r="B15" s="687"/>
      <c r="C15" s="687"/>
      <c r="D15" s="693"/>
      <c r="E15" s="694"/>
      <c r="F15" s="695"/>
      <c r="G15" s="684"/>
      <c r="H15" s="684"/>
      <c r="I15" s="541" t="s">
        <v>759</v>
      </c>
      <c r="J15" s="541" t="s">
        <v>329</v>
      </c>
      <c r="K15" s="541"/>
      <c r="L15" s="492"/>
    </row>
    <row r="16" spans="1:12" ht="12.75" customHeight="1">
      <c r="A16" s="496">
        <v>93</v>
      </c>
      <c r="B16" s="516" t="s">
        <v>737</v>
      </c>
      <c r="C16" s="516" t="s">
        <v>333</v>
      </c>
      <c r="D16" s="542"/>
      <c r="E16" s="541"/>
      <c r="F16" s="537">
        <v>1327</v>
      </c>
      <c r="G16" s="519"/>
      <c r="H16" s="519"/>
      <c r="I16" s="541"/>
      <c r="J16" s="541"/>
      <c r="K16" s="541"/>
      <c r="L16" s="492"/>
    </row>
    <row r="17" spans="1:12" ht="12.75" customHeight="1">
      <c r="A17" s="168">
        <v>107</v>
      </c>
      <c r="B17" s="516" t="s">
        <v>738</v>
      </c>
      <c r="C17" s="516" t="s">
        <v>627</v>
      </c>
      <c r="D17" s="542"/>
      <c r="E17" s="541"/>
      <c r="F17" s="549">
        <v>1477</v>
      </c>
      <c r="G17" s="553"/>
      <c r="H17" s="553"/>
      <c r="I17" s="541"/>
      <c r="J17" s="541"/>
      <c r="K17" s="541"/>
      <c r="L17" s="492"/>
    </row>
    <row r="18" spans="1:12" ht="6" customHeight="1">
      <c r="A18" s="683">
        <v>111</v>
      </c>
      <c r="B18" s="687" t="s">
        <v>705</v>
      </c>
      <c r="C18" s="687" t="s">
        <v>327</v>
      </c>
      <c r="D18" s="542" t="s">
        <v>739</v>
      </c>
      <c r="E18" s="542" t="s">
        <v>333</v>
      </c>
      <c r="F18" s="697">
        <v>1501</v>
      </c>
      <c r="G18" s="680" t="s">
        <v>756</v>
      </c>
      <c r="H18" s="680" t="s">
        <v>333</v>
      </c>
      <c r="I18" s="696"/>
      <c r="J18" s="696"/>
      <c r="K18" s="541"/>
      <c r="L18" s="492"/>
    </row>
    <row r="19" spans="1:12" ht="6" customHeight="1">
      <c r="A19" s="683"/>
      <c r="B19" s="687"/>
      <c r="C19" s="687"/>
      <c r="D19" s="542" t="s">
        <v>740</v>
      </c>
      <c r="E19" s="541" t="s">
        <v>333</v>
      </c>
      <c r="F19" s="697"/>
      <c r="G19" s="680"/>
      <c r="H19" s="680"/>
      <c r="I19" s="696"/>
      <c r="J19" s="696"/>
      <c r="K19" s="541"/>
      <c r="L19" s="492"/>
    </row>
    <row r="20" spans="1:12" ht="6" customHeight="1">
      <c r="A20" s="698">
        <v>116</v>
      </c>
      <c r="B20" s="687"/>
      <c r="C20" s="687"/>
      <c r="D20" s="693"/>
      <c r="E20" s="694"/>
      <c r="F20" s="699">
        <v>1519</v>
      </c>
      <c r="G20" s="684" t="s">
        <v>713</v>
      </c>
      <c r="H20" s="684" t="s">
        <v>328</v>
      </c>
      <c r="I20" s="541" t="s">
        <v>758</v>
      </c>
      <c r="J20" s="541" t="s">
        <v>330</v>
      </c>
      <c r="K20" s="541"/>
      <c r="L20" s="492"/>
    </row>
    <row r="21" spans="1:11" ht="6" customHeight="1">
      <c r="A21" s="698"/>
      <c r="B21" s="687"/>
      <c r="C21" s="687"/>
      <c r="D21" s="693"/>
      <c r="E21" s="696"/>
      <c r="F21" s="699"/>
      <c r="G21" s="684"/>
      <c r="H21" s="684"/>
      <c r="I21" s="541" t="s">
        <v>760</v>
      </c>
      <c r="J21" s="541" t="s">
        <v>330</v>
      </c>
      <c r="K21" s="541"/>
    </row>
    <row r="22" spans="1:12" ht="12.75" customHeight="1">
      <c r="A22" s="169">
        <v>118</v>
      </c>
      <c r="B22" s="516" t="s">
        <v>741</v>
      </c>
      <c r="C22" s="516" t="s">
        <v>329</v>
      </c>
      <c r="E22" s="519"/>
      <c r="F22" s="537">
        <v>1529</v>
      </c>
      <c r="G22" s="533"/>
      <c r="H22" s="533"/>
      <c r="I22" s="533"/>
      <c r="J22" s="533"/>
      <c r="K22" s="533"/>
      <c r="L22" s="492"/>
    </row>
    <row r="23" spans="1:12" ht="12.75" customHeight="1">
      <c r="A23" s="175">
        <v>135</v>
      </c>
      <c r="E23" s="519"/>
      <c r="F23" s="544">
        <v>1538</v>
      </c>
      <c r="G23" s="539" t="s">
        <v>705</v>
      </c>
      <c r="H23" s="539" t="s">
        <v>327</v>
      </c>
      <c r="I23" s="541"/>
      <c r="J23" s="541"/>
      <c r="K23" s="541"/>
      <c r="L23" s="492"/>
    </row>
    <row r="24" spans="1:12" ht="12.75" customHeight="1">
      <c r="A24" s="175">
        <v>141</v>
      </c>
      <c r="E24" s="519"/>
      <c r="F24" s="545">
        <v>1592</v>
      </c>
      <c r="G24" s="539" t="s">
        <v>709</v>
      </c>
      <c r="H24" s="539" t="s">
        <v>328</v>
      </c>
      <c r="I24" s="541"/>
      <c r="J24" s="541"/>
      <c r="K24" s="541"/>
      <c r="L24" s="492"/>
    </row>
    <row r="25" spans="1:12" ht="6" customHeight="1">
      <c r="A25" s="683">
        <v>148</v>
      </c>
      <c r="B25" s="687" t="s">
        <v>712</v>
      </c>
      <c r="C25" s="687" t="s">
        <v>325</v>
      </c>
      <c r="D25" s="700" t="s">
        <v>741</v>
      </c>
      <c r="E25" s="701" t="s">
        <v>329</v>
      </c>
      <c r="F25" s="702">
        <v>1625</v>
      </c>
      <c r="G25" s="684" t="s">
        <v>711</v>
      </c>
      <c r="H25" s="684" t="s">
        <v>326</v>
      </c>
      <c r="I25" s="541" t="s">
        <v>726</v>
      </c>
      <c r="J25" s="541" t="s">
        <v>330</v>
      </c>
      <c r="K25" s="541"/>
      <c r="L25" s="532"/>
    </row>
    <row r="26" spans="1:12" ht="6" customHeight="1" thickBot="1">
      <c r="A26" s="683"/>
      <c r="B26" s="687"/>
      <c r="C26" s="687"/>
      <c r="D26" s="700"/>
      <c r="E26" s="701"/>
      <c r="F26" s="702"/>
      <c r="G26" s="684"/>
      <c r="H26" s="684"/>
      <c r="I26" s="541" t="s">
        <v>740</v>
      </c>
      <c r="J26" s="541" t="s">
        <v>333</v>
      </c>
      <c r="K26" s="541"/>
      <c r="L26" s="532"/>
    </row>
    <row r="27" spans="1:12" ht="11.25" customHeight="1">
      <c r="A27" s="510">
        <v>171</v>
      </c>
      <c r="B27" s="516" t="s">
        <v>742</v>
      </c>
      <c r="C27" s="516" t="s">
        <v>329</v>
      </c>
      <c r="D27" s="516" t="s">
        <v>743</v>
      </c>
      <c r="E27" s="519" t="s">
        <v>330</v>
      </c>
      <c r="F27" s="555">
        <v>1646</v>
      </c>
      <c r="G27" s="519"/>
      <c r="H27" s="519"/>
      <c r="I27" s="519"/>
      <c r="J27" s="519"/>
      <c r="K27" s="519"/>
      <c r="L27" s="532"/>
    </row>
    <row r="28" spans="1:12" ht="6" customHeight="1">
      <c r="A28" s="683">
        <v>217</v>
      </c>
      <c r="B28" s="552" t="s">
        <v>710</v>
      </c>
      <c r="C28" s="552" t="s">
        <v>325</v>
      </c>
      <c r="D28" s="542" t="s">
        <v>744</v>
      </c>
      <c r="E28" s="541" t="s">
        <v>628</v>
      </c>
      <c r="F28" s="703">
        <v>1640</v>
      </c>
      <c r="G28" s="680"/>
      <c r="H28" s="680"/>
      <c r="I28" s="680"/>
      <c r="J28" s="680"/>
      <c r="K28" s="519"/>
      <c r="L28" s="532"/>
    </row>
    <row r="29" spans="1:11" ht="6" customHeight="1">
      <c r="A29" s="683"/>
      <c r="B29" s="542" t="s">
        <v>735</v>
      </c>
      <c r="C29" s="542" t="s">
        <v>629</v>
      </c>
      <c r="D29" s="542" t="s">
        <v>745</v>
      </c>
      <c r="E29" s="541" t="s">
        <v>628</v>
      </c>
      <c r="F29" s="703"/>
      <c r="G29" s="680"/>
      <c r="H29" s="680"/>
      <c r="I29" s="680"/>
      <c r="J29" s="680"/>
      <c r="K29" s="519"/>
    </row>
    <row r="30" spans="1:11" ht="11.25" customHeight="1">
      <c r="A30" s="174">
        <v>233</v>
      </c>
      <c r="E30" s="519"/>
      <c r="F30" s="538">
        <v>1675</v>
      </c>
      <c r="G30" s="519"/>
      <c r="H30" s="521"/>
      <c r="I30" s="519"/>
      <c r="J30" s="521"/>
      <c r="K30" s="521"/>
    </row>
    <row r="31" spans="1:11" ht="6" customHeight="1">
      <c r="A31" s="691">
        <v>234</v>
      </c>
      <c r="B31" s="687" t="s">
        <v>715</v>
      </c>
      <c r="C31" s="687" t="s">
        <v>328</v>
      </c>
      <c r="D31" s="541" t="s">
        <v>746</v>
      </c>
      <c r="E31" s="541" t="s">
        <v>334</v>
      </c>
      <c r="F31" s="702">
        <v>1714</v>
      </c>
      <c r="G31" s="680" t="s">
        <v>739</v>
      </c>
      <c r="H31" s="680" t="s">
        <v>333</v>
      </c>
      <c r="I31" s="704" t="s">
        <v>763</v>
      </c>
      <c r="J31" s="680" t="s">
        <v>329</v>
      </c>
      <c r="K31" s="519"/>
    </row>
    <row r="32" spans="1:11" ht="6" customHeight="1">
      <c r="A32" s="691"/>
      <c r="B32" s="687"/>
      <c r="C32" s="687"/>
      <c r="D32" s="542" t="s">
        <v>764</v>
      </c>
      <c r="E32" s="543" t="s">
        <v>330</v>
      </c>
      <c r="F32" s="702"/>
      <c r="G32" s="680"/>
      <c r="H32" s="680"/>
      <c r="I32" s="704"/>
      <c r="J32" s="680"/>
      <c r="K32" s="519"/>
    </row>
    <row r="33" spans="1:11" ht="11.25" customHeight="1">
      <c r="A33" s="496">
        <v>292</v>
      </c>
      <c r="B33" s="516" t="s">
        <v>747</v>
      </c>
      <c r="C33" s="516" t="s">
        <v>334</v>
      </c>
      <c r="D33" s="542"/>
      <c r="E33" s="541"/>
      <c r="F33" s="547">
        <v>1718</v>
      </c>
      <c r="G33" s="539" t="s">
        <v>708</v>
      </c>
      <c r="H33" s="539" t="s">
        <v>325</v>
      </c>
      <c r="I33" s="519" t="s">
        <v>729</v>
      </c>
      <c r="J33" s="519" t="s">
        <v>632</v>
      </c>
      <c r="K33" s="519"/>
    </row>
    <row r="34" spans="1:11" ht="6" customHeight="1">
      <c r="A34" s="683">
        <v>294</v>
      </c>
      <c r="B34" s="687" t="s">
        <v>707</v>
      </c>
      <c r="C34" s="687" t="s">
        <v>331</v>
      </c>
      <c r="D34" s="542" t="s">
        <v>748</v>
      </c>
      <c r="E34" s="541" t="s">
        <v>329</v>
      </c>
      <c r="F34" s="686">
        <v>1720</v>
      </c>
      <c r="G34" s="680" t="s">
        <v>761</v>
      </c>
      <c r="H34" s="680" t="s">
        <v>334</v>
      </c>
      <c r="I34" s="680"/>
      <c r="J34" s="704"/>
      <c r="K34" s="521"/>
    </row>
    <row r="35" spans="1:11" ht="6" customHeight="1">
      <c r="A35" s="683"/>
      <c r="B35" s="687"/>
      <c r="C35" s="687"/>
      <c r="D35" s="542" t="s">
        <v>749</v>
      </c>
      <c r="E35" s="541" t="s">
        <v>330</v>
      </c>
      <c r="F35" s="686"/>
      <c r="G35" s="680"/>
      <c r="H35" s="680"/>
      <c r="I35" s="680"/>
      <c r="J35" s="704"/>
      <c r="K35" s="521"/>
    </row>
    <row r="36" spans="1:11" ht="11.25" customHeight="1">
      <c r="A36" s="174">
        <v>330</v>
      </c>
      <c r="B36" s="516" t="s">
        <v>750</v>
      </c>
      <c r="C36" s="516" t="s">
        <v>329</v>
      </c>
      <c r="D36" s="542"/>
      <c r="E36" s="541"/>
      <c r="F36" s="548">
        <v>1730</v>
      </c>
      <c r="G36" s="539" t="s">
        <v>715</v>
      </c>
      <c r="H36" s="539" t="s">
        <v>328</v>
      </c>
      <c r="I36" s="519"/>
      <c r="J36" s="521"/>
      <c r="K36" s="521"/>
    </row>
    <row r="37" spans="1:11" ht="6" customHeight="1">
      <c r="A37" s="691">
        <v>343</v>
      </c>
      <c r="B37" s="687" t="s">
        <v>708</v>
      </c>
      <c r="C37" s="687" t="s">
        <v>325</v>
      </c>
      <c r="D37" s="700" t="s">
        <v>751</v>
      </c>
      <c r="E37" s="680" t="s">
        <v>333</v>
      </c>
      <c r="F37" s="697">
        <v>1732</v>
      </c>
      <c r="G37" s="680" t="s">
        <v>742</v>
      </c>
      <c r="H37" s="680" t="s">
        <v>329</v>
      </c>
      <c r="I37" s="680" t="s">
        <v>727</v>
      </c>
      <c r="J37" s="680" t="s">
        <v>329</v>
      </c>
      <c r="K37" s="519"/>
    </row>
    <row r="38" spans="1:11" ht="6" customHeight="1">
      <c r="A38" s="691"/>
      <c r="B38" s="687"/>
      <c r="C38" s="687"/>
      <c r="D38" s="700"/>
      <c r="E38" s="680"/>
      <c r="F38" s="697"/>
      <c r="G38" s="680"/>
      <c r="H38" s="680"/>
      <c r="I38" s="680"/>
      <c r="J38" s="680"/>
      <c r="K38" s="519"/>
    </row>
    <row r="39" spans="1:11" ht="6" customHeight="1">
      <c r="A39" s="691">
        <v>359</v>
      </c>
      <c r="B39" s="687" t="s">
        <v>714</v>
      </c>
      <c r="C39" s="687" t="s">
        <v>328</v>
      </c>
      <c r="D39" s="542" t="s">
        <v>750</v>
      </c>
      <c r="E39" s="542" t="s">
        <v>329</v>
      </c>
      <c r="F39" s="705">
        <v>1741</v>
      </c>
      <c r="G39" s="680" t="s">
        <v>760</v>
      </c>
      <c r="H39" s="680" t="s">
        <v>330</v>
      </c>
      <c r="I39" s="680" t="s">
        <v>762</v>
      </c>
      <c r="J39" s="680" t="s">
        <v>334</v>
      </c>
      <c r="K39" s="519"/>
    </row>
    <row r="40" spans="1:11" ht="6" customHeight="1">
      <c r="A40" s="691"/>
      <c r="B40" s="687"/>
      <c r="C40" s="687"/>
      <c r="D40" s="542" t="s">
        <v>748</v>
      </c>
      <c r="E40" s="542" t="s">
        <v>329</v>
      </c>
      <c r="F40" s="705"/>
      <c r="G40" s="680"/>
      <c r="H40" s="680"/>
      <c r="I40" s="680"/>
      <c r="J40" s="680"/>
      <c r="K40" s="519"/>
    </row>
    <row r="41" spans="1:11" ht="12.75" customHeight="1">
      <c r="A41" s="136">
        <v>393</v>
      </c>
      <c r="E41" s="519"/>
      <c r="F41" s="538">
        <v>1747</v>
      </c>
      <c r="G41" s="519" t="s">
        <v>756</v>
      </c>
      <c r="H41" s="519" t="s">
        <v>333</v>
      </c>
      <c r="I41" s="519"/>
      <c r="J41" s="521"/>
      <c r="K41" s="521"/>
    </row>
    <row r="42" spans="1:11" ht="11.25" customHeight="1">
      <c r="A42" s="167">
        <v>399</v>
      </c>
      <c r="B42" s="516" t="s">
        <v>752</v>
      </c>
      <c r="C42" s="516" t="s">
        <v>333</v>
      </c>
      <c r="E42" s="519"/>
      <c r="F42" s="545">
        <v>1902</v>
      </c>
      <c r="G42" s="519" t="s">
        <v>731</v>
      </c>
      <c r="H42" s="519" t="s">
        <v>329</v>
      </c>
      <c r="I42" s="519" t="s">
        <v>751</v>
      </c>
      <c r="J42" s="519" t="s">
        <v>333</v>
      </c>
      <c r="K42" s="519"/>
    </row>
    <row r="43" spans="1:11" ht="6" customHeight="1">
      <c r="A43" s="706">
        <v>461</v>
      </c>
      <c r="B43" s="680" t="s">
        <v>753</v>
      </c>
      <c r="C43" s="680" t="s">
        <v>333</v>
      </c>
      <c r="D43" s="707"/>
      <c r="E43" s="707"/>
      <c r="F43" s="695">
        <v>2056</v>
      </c>
      <c r="G43" s="684" t="s">
        <v>711</v>
      </c>
      <c r="H43" s="684" t="s">
        <v>326</v>
      </c>
      <c r="I43" s="541" t="s">
        <v>759</v>
      </c>
      <c r="J43" s="541" t="s">
        <v>329</v>
      </c>
      <c r="K43" s="541"/>
    </row>
    <row r="44" spans="1:11" ht="6.75" customHeight="1">
      <c r="A44" s="706"/>
      <c r="B44" s="680"/>
      <c r="C44" s="680"/>
      <c r="D44" s="707"/>
      <c r="E44" s="707"/>
      <c r="F44" s="695"/>
      <c r="G44" s="684"/>
      <c r="H44" s="684"/>
      <c r="I44" s="541" t="s">
        <v>759</v>
      </c>
      <c r="J44" s="541" t="s">
        <v>329</v>
      </c>
      <c r="K44" s="541"/>
    </row>
    <row r="45" spans="1:11" ht="6.75" customHeight="1">
      <c r="A45" s="708">
        <v>469</v>
      </c>
      <c r="B45" s="684" t="s">
        <v>706</v>
      </c>
      <c r="C45" s="684" t="s">
        <v>326</v>
      </c>
      <c r="D45" s="542" t="s">
        <v>745</v>
      </c>
      <c r="E45" s="543" t="s">
        <v>628</v>
      </c>
      <c r="F45" s="699">
        <v>2062</v>
      </c>
      <c r="G45" s="704" t="s">
        <v>763</v>
      </c>
      <c r="H45" s="680" t="s">
        <v>329</v>
      </c>
      <c r="I45" s="696"/>
      <c r="J45" s="696"/>
      <c r="K45" s="541"/>
    </row>
    <row r="46" spans="1:11" ht="6" customHeight="1">
      <c r="A46" s="708"/>
      <c r="B46" s="687"/>
      <c r="C46" s="687"/>
      <c r="D46" s="542" t="s">
        <v>744</v>
      </c>
      <c r="E46" s="541" t="s">
        <v>628</v>
      </c>
      <c r="F46" s="699"/>
      <c r="G46" s="704"/>
      <c r="H46" s="680"/>
      <c r="I46" s="696"/>
      <c r="J46" s="696"/>
      <c r="K46" s="541"/>
    </row>
    <row r="47" spans="1:11" ht="11.25" customHeight="1">
      <c r="A47" s="509">
        <v>494</v>
      </c>
      <c r="B47" s="533"/>
      <c r="C47" s="533"/>
      <c r="D47" s="533"/>
      <c r="E47" s="556"/>
      <c r="F47" s="509">
        <v>2081</v>
      </c>
      <c r="G47" s="519" t="s">
        <v>764</v>
      </c>
      <c r="H47" s="521" t="s">
        <v>330</v>
      </c>
      <c r="I47" s="519"/>
      <c r="J47" s="519"/>
      <c r="K47" s="519"/>
    </row>
    <row r="48" spans="1:11" ht="12.75" customHeight="1">
      <c r="A48" s="525">
        <v>503</v>
      </c>
      <c r="E48" s="519"/>
      <c r="F48" s="538">
        <v>2171</v>
      </c>
      <c r="G48" s="519" t="s">
        <v>730</v>
      </c>
      <c r="H48" s="519" t="s">
        <v>329</v>
      </c>
      <c r="I48" s="519"/>
      <c r="J48" s="521"/>
      <c r="K48" s="521"/>
    </row>
    <row r="49" spans="1:11" ht="12.75" customHeight="1">
      <c r="A49" s="165">
        <v>537</v>
      </c>
      <c r="B49" s="516" t="s">
        <v>737</v>
      </c>
      <c r="C49" s="516" t="s">
        <v>333</v>
      </c>
      <c r="D49" s="516" t="s">
        <v>754</v>
      </c>
      <c r="E49" s="519" t="s">
        <v>330</v>
      </c>
      <c r="F49" s="548">
        <v>2194</v>
      </c>
      <c r="G49" s="519" t="s">
        <v>737</v>
      </c>
      <c r="H49" s="519" t="s">
        <v>333</v>
      </c>
      <c r="I49" s="519"/>
      <c r="J49" s="521"/>
      <c r="K49" s="521"/>
    </row>
    <row r="50" spans="1:11" ht="12.75" customHeight="1">
      <c r="A50" s="174">
        <v>573</v>
      </c>
      <c r="B50" s="516" t="s">
        <v>733</v>
      </c>
      <c r="C50" s="519" t="s">
        <v>626</v>
      </c>
      <c r="D50" s="516" t="s">
        <v>755</v>
      </c>
      <c r="E50" s="519" t="s">
        <v>628</v>
      </c>
      <c r="F50" s="550">
        <v>2337</v>
      </c>
      <c r="G50" s="519" t="s">
        <v>755</v>
      </c>
      <c r="H50" s="519" t="s">
        <v>628</v>
      </c>
      <c r="I50" s="519"/>
      <c r="J50" s="519"/>
      <c r="K50" s="519"/>
    </row>
    <row r="51" spans="1:11" ht="11.25" customHeight="1">
      <c r="A51" s="173">
        <v>694</v>
      </c>
      <c r="C51" s="519"/>
      <c r="E51" s="518"/>
      <c r="F51" s="545">
        <v>2481</v>
      </c>
      <c r="G51" s="519"/>
      <c r="H51" s="519"/>
      <c r="I51" s="519"/>
      <c r="J51" s="519"/>
      <c r="K51" s="519"/>
    </row>
    <row r="52" spans="1:11" ht="11.25" customHeight="1">
      <c r="A52" s="165">
        <v>829</v>
      </c>
      <c r="B52" s="516" t="s">
        <v>761</v>
      </c>
      <c r="C52" s="516" t="s">
        <v>334</v>
      </c>
      <c r="E52" s="519"/>
      <c r="F52" s="544">
        <v>2771</v>
      </c>
      <c r="G52" s="519" t="s">
        <v>738</v>
      </c>
      <c r="H52" s="519" t="s">
        <v>627</v>
      </c>
      <c r="I52" s="519"/>
      <c r="J52" s="519"/>
      <c r="K52" s="519"/>
    </row>
    <row r="53" spans="1:11" ht="11.25" customHeight="1">
      <c r="A53" s="548">
        <v>830</v>
      </c>
      <c r="B53" s="533"/>
      <c r="C53" s="533"/>
      <c r="D53" s="533"/>
      <c r="E53" s="556"/>
      <c r="F53" s="545">
        <v>2775</v>
      </c>
      <c r="G53" s="519"/>
      <c r="H53" s="519"/>
      <c r="I53" s="519"/>
      <c r="J53" s="519"/>
      <c r="K53" s="519"/>
    </row>
    <row r="54" spans="1:11" ht="11.25" customHeight="1">
      <c r="A54" s="135">
        <v>832</v>
      </c>
      <c r="E54" s="519"/>
      <c r="F54" s="548">
        <v>2826</v>
      </c>
      <c r="G54" s="519"/>
      <c r="H54" s="519"/>
      <c r="I54" s="519"/>
      <c r="J54" s="519"/>
      <c r="K54" s="519"/>
    </row>
    <row r="55" spans="1:11" ht="12.75" customHeight="1">
      <c r="A55" s="167">
        <v>868</v>
      </c>
      <c r="B55" s="516" t="s">
        <v>730</v>
      </c>
      <c r="C55" s="516" t="s">
        <v>329</v>
      </c>
      <c r="D55" s="516" t="s">
        <v>746</v>
      </c>
      <c r="E55" s="516" t="s">
        <v>334</v>
      </c>
      <c r="F55" s="551">
        <v>2949</v>
      </c>
      <c r="G55" s="519"/>
      <c r="H55" s="519"/>
      <c r="I55" s="519"/>
      <c r="J55" s="519"/>
      <c r="K55" s="519"/>
    </row>
    <row r="56" spans="1:11" ht="12.75" customHeight="1">
      <c r="A56" s="525">
        <v>888</v>
      </c>
      <c r="E56" s="519"/>
      <c r="F56" s="545">
        <v>3138</v>
      </c>
      <c r="G56" s="539" t="s">
        <v>711</v>
      </c>
      <c r="H56" s="539" t="s">
        <v>326</v>
      </c>
      <c r="I56" s="519" t="s">
        <v>757</v>
      </c>
      <c r="J56" s="519" t="s">
        <v>330</v>
      </c>
      <c r="K56" s="519"/>
    </row>
    <row r="57" spans="1:11" ht="6" customHeight="1">
      <c r="A57" s="702">
        <v>910</v>
      </c>
      <c r="B57" s="540" t="s">
        <v>709</v>
      </c>
      <c r="C57" s="540" t="s">
        <v>328</v>
      </c>
      <c r="D57" s="542" t="s">
        <v>734</v>
      </c>
      <c r="E57" s="542" t="s">
        <v>628</v>
      </c>
      <c r="F57" s="709">
        <v>3176</v>
      </c>
      <c r="G57" s="680"/>
      <c r="H57" s="680"/>
      <c r="I57" s="680"/>
      <c r="J57" s="680"/>
      <c r="K57" s="519"/>
    </row>
    <row r="58" spans="1:11" ht="6" customHeight="1">
      <c r="A58" s="702"/>
      <c r="B58" s="536" t="s">
        <v>728</v>
      </c>
      <c r="C58" s="536" t="s">
        <v>330</v>
      </c>
      <c r="D58" s="542" t="s">
        <v>736</v>
      </c>
      <c r="E58" s="541" t="s">
        <v>632</v>
      </c>
      <c r="F58" s="709"/>
      <c r="G58" s="680"/>
      <c r="H58" s="680"/>
      <c r="I58" s="680"/>
      <c r="J58" s="680"/>
      <c r="K58" s="519"/>
    </row>
    <row r="59" spans="1:11" ht="6" customHeight="1">
      <c r="A59" s="533"/>
      <c r="B59" s="533"/>
      <c r="C59" s="533"/>
      <c r="D59" s="533"/>
      <c r="E59" s="533"/>
      <c r="F59" s="553"/>
      <c r="G59" s="519"/>
      <c r="H59" s="519"/>
      <c r="I59" s="519"/>
      <c r="J59" s="519"/>
      <c r="K59" s="519"/>
    </row>
    <row r="60" spans="1:5" ht="12.75" customHeight="1">
      <c r="A60" s="533"/>
      <c r="B60" s="533"/>
      <c r="C60" s="533"/>
      <c r="D60" s="533"/>
      <c r="E60" s="533"/>
    </row>
    <row r="61" spans="1:5" ht="12.75" customHeight="1">
      <c r="A61" s="533"/>
      <c r="B61" s="533"/>
      <c r="C61" s="533"/>
      <c r="D61" s="533"/>
      <c r="E61" s="533"/>
    </row>
    <row r="62" spans="1:5" ht="12.75" customHeight="1">
      <c r="A62" s="533"/>
      <c r="B62" s="533"/>
      <c r="C62" s="533"/>
      <c r="D62" s="533"/>
      <c r="E62" s="533"/>
    </row>
    <row r="63" spans="1:5" ht="12.75" customHeight="1">
      <c r="A63" s="533"/>
      <c r="B63" s="533"/>
      <c r="C63" s="533"/>
      <c r="D63" s="533"/>
      <c r="E63" s="533"/>
    </row>
    <row r="64" spans="1:5" ht="12.75" customHeight="1">
      <c r="A64" s="533"/>
      <c r="B64" s="533"/>
      <c r="C64" s="533"/>
      <c r="D64" s="533"/>
      <c r="E64" s="533"/>
    </row>
    <row r="65" spans="1:5" ht="12.75" customHeight="1">
      <c r="A65" s="533"/>
      <c r="B65" s="533"/>
      <c r="C65" s="533"/>
      <c r="D65" s="533"/>
      <c r="E65" s="533"/>
    </row>
    <row r="66" spans="1:5" ht="6" customHeight="1">
      <c r="A66" s="533"/>
      <c r="B66" s="533"/>
      <c r="C66" s="533"/>
      <c r="D66" s="533"/>
      <c r="E66" s="533"/>
    </row>
    <row r="67" spans="1:5" ht="6" customHeight="1">
      <c r="A67" s="533"/>
      <c r="B67" s="533"/>
      <c r="C67" s="533"/>
      <c r="D67" s="533"/>
      <c r="E67" s="533"/>
    </row>
    <row r="68" spans="1:5" ht="12.75" customHeight="1">
      <c r="A68" s="533"/>
      <c r="B68" s="533"/>
      <c r="C68" s="533"/>
      <c r="D68" s="533"/>
      <c r="E68" s="533"/>
    </row>
    <row r="69" spans="1:5" ht="6" customHeight="1">
      <c r="A69" s="533"/>
      <c r="B69" s="533"/>
      <c r="C69" s="533"/>
      <c r="D69" s="533"/>
      <c r="E69" s="533"/>
    </row>
    <row r="70" spans="1:5" ht="6" customHeight="1">
      <c r="A70" s="533"/>
      <c r="B70" s="533"/>
      <c r="C70" s="533"/>
      <c r="D70" s="533"/>
      <c r="E70" s="533"/>
    </row>
    <row r="71" spans="1:5" ht="12.75" customHeight="1">
      <c r="A71" s="533"/>
      <c r="B71" s="533"/>
      <c r="C71" s="533"/>
      <c r="D71" s="533"/>
      <c r="E71" s="533"/>
    </row>
    <row r="72" spans="1:5" ht="6" customHeight="1">
      <c r="A72" s="533"/>
      <c r="B72" s="533"/>
      <c r="C72" s="533"/>
      <c r="D72" s="533"/>
      <c r="E72" s="533"/>
    </row>
    <row r="73" spans="1:5" ht="6" customHeight="1">
      <c r="A73" s="533"/>
      <c r="B73" s="533"/>
      <c r="C73" s="533"/>
      <c r="D73" s="533"/>
      <c r="E73" s="533"/>
    </row>
    <row r="74" spans="1:5" ht="12.75" customHeight="1">
      <c r="A74" s="533"/>
      <c r="B74" s="533"/>
      <c r="C74" s="533"/>
      <c r="D74" s="533"/>
      <c r="E74" s="533"/>
    </row>
    <row r="75" spans="1:5" ht="6" customHeight="1">
      <c r="A75" s="533"/>
      <c r="B75" s="533"/>
      <c r="C75" s="533"/>
      <c r="D75" s="533"/>
      <c r="E75" s="533"/>
    </row>
    <row r="76" spans="1:5" ht="6" customHeight="1">
      <c r="A76" s="533"/>
      <c r="B76" s="533"/>
      <c r="C76" s="533"/>
      <c r="D76" s="533"/>
      <c r="E76" s="533"/>
    </row>
    <row r="77" spans="1:5" ht="6" customHeight="1">
      <c r="A77" s="533"/>
      <c r="B77" s="533"/>
      <c r="C77" s="533"/>
      <c r="D77" s="533"/>
      <c r="E77" s="533"/>
    </row>
    <row r="78" spans="1:5" ht="6" customHeight="1">
      <c r="A78" s="533"/>
      <c r="B78" s="533"/>
      <c r="C78" s="533"/>
      <c r="D78" s="533"/>
      <c r="E78" s="533"/>
    </row>
    <row r="79" spans="1:5" ht="12.75" customHeight="1">
      <c r="A79" s="533"/>
      <c r="B79" s="533"/>
      <c r="C79" s="533"/>
      <c r="D79" s="533"/>
      <c r="E79" s="533"/>
    </row>
    <row r="80" spans="1:5" ht="12.75" customHeight="1">
      <c r="A80" s="533"/>
      <c r="B80" s="533"/>
      <c r="C80" s="533"/>
      <c r="D80" s="533"/>
      <c r="E80" s="533"/>
    </row>
    <row r="81" spans="1:5" ht="5.25" customHeight="1">
      <c r="A81" s="533"/>
      <c r="B81" s="533"/>
      <c r="C81" s="533"/>
      <c r="D81" s="533"/>
      <c r="E81" s="533"/>
    </row>
    <row r="82" ht="5.25" customHeight="1">
      <c r="A82" s="533"/>
    </row>
    <row r="83" ht="12.75" customHeight="1">
      <c r="A83" s="533"/>
    </row>
    <row r="84" ht="12.75" customHeight="1">
      <c r="A84" s="533"/>
    </row>
    <row r="85" ht="12.75" customHeight="1">
      <c r="A85" s="533"/>
    </row>
    <row r="86" ht="12.75" customHeight="1">
      <c r="A86" s="533"/>
    </row>
    <row r="87" ht="12.75" customHeight="1">
      <c r="A87" s="533"/>
    </row>
    <row r="88" ht="12.75" customHeight="1">
      <c r="A88" s="533"/>
    </row>
    <row r="89" ht="12.75" customHeight="1">
      <c r="A89" s="533"/>
    </row>
    <row r="90" ht="12.75" customHeight="1">
      <c r="A90" s="533"/>
    </row>
    <row r="91" ht="12.75" customHeight="1">
      <c r="A91" s="533"/>
    </row>
    <row r="92" ht="12.75" customHeight="1">
      <c r="A92" s="533"/>
    </row>
    <row r="93" ht="12.75" customHeight="1">
      <c r="A93" s="533"/>
    </row>
    <row r="94" spans="1:12" ht="12.75" customHeight="1">
      <c r="A94" s="533"/>
      <c r="F94" s="534"/>
      <c r="G94" s="521"/>
      <c r="H94" s="521"/>
      <c r="I94" s="521"/>
      <c r="J94" s="521"/>
      <c r="K94" s="521"/>
      <c r="L94" s="534"/>
    </row>
    <row r="95" spans="1:12" ht="12.75" customHeight="1">
      <c r="A95" s="501"/>
      <c r="B95" s="521"/>
      <c r="C95" s="521"/>
      <c r="D95" s="521"/>
      <c r="E95" s="521"/>
      <c r="F95" s="534"/>
      <c r="G95" s="521"/>
      <c r="H95" s="521"/>
      <c r="I95" s="521"/>
      <c r="J95" s="521"/>
      <c r="K95" s="521"/>
      <c r="L95" s="534"/>
    </row>
    <row r="96" spans="1:11" s="534" customFormat="1" ht="12.75" customHeight="1">
      <c r="A96" s="521"/>
      <c r="B96" s="521"/>
      <c r="C96" s="521"/>
      <c r="D96" s="521"/>
      <c r="E96" s="521"/>
      <c r="G96" s="521"/>
      <c r="H96" s="521"/>
      <c r="I96" s="521"/>
      <c r="J96" s="521"/>
      <c r="K96" s="521"/>
    </row>
    <row r="97" spans="1:11" s="534" customFormat="1" ht="12.75" customHeight="1">
      <c r="A97" s="362"/>
      <c r="B97" s="521"/>
      <c r="C97" s="521"/>
      <c r="D97" s="521"/>
      <c r="E97" s="521"/>
      <c r="G97" s="521"/>
      <c r="H97" s="521"/>
      <c r="I97" s="521"/>
      <c r="J97" s="521"/>
      <c r="K97" s="521"/>
    </row>
    <row r="98" spans="1:11" s="534" customFormat="1" ht="12.75" customHeight="1">
      <c r="A98" s="362"/>
      <c r="B98" s="521"/>
      <c r="C98" s="521"/>
      <c r="D98" s="521"/>
      <c r="E98" s="521"/>
      <c r="G98" s="521"/>
      <c r="H98" s="521"/>
      <c r="I98" s="521"/>
      <c r="J98" s="521"/>
      <c r="K98" s="521"/>
    </row>
    <row r="99" spans="1:11" s="534" customFormat="1" ht="12.75" customHeight="1">
      <c r="A99" s="339"/>
      <c r="B99" s="521"/>
      <c r="C99" s="521"/>
      <c r="D99" s="521"/>
      <c r="E99" s="521"/>
      <c r="G99" s="521"/>
      <c r="H99" s="521"/>
      <c r="I99" s="521"/>
      <c r="J99" s="521"/>
      <c r="K99" s="521"/>
    </row>
    <row r="100" spans="1:11" s="534" customFormat="1" ht="12.75" customHeight="1">
      <c r="A100" s="359"/>
      <c r="B100" s="521"/>
      <c r="C100" s="521"/>
      <c r="D100" s="521"/>
      <c r="E100" s="521"/>
      <c r="G100" s="521"/>
      <c r="H100" s="521"/>
      <c r="I100" s="521"/>
      <c r="J100" s="521"/>
      <c r="K100" s="521"/>
    </row>
    <row r="101" spans="1:11" s="534" customFormat="1" ht="12.75" customHeight="1">
      <c r="A101" s="339"/>
      <c r="B101" s="521"/>
      <c r="C101" s="521"/>
      <c r="D101" s="521"/>
      <c r="E101" s="521"/>
      <c r="G101" s="521"/>
      <c r="H101" s="521"/>
      <c r="I101" s="521"/>
      <c r="J101" s="521"/>
      <c r="K101" s="521"/>
    </row>
    <row r="102" spans="1:11" s="534" customFormat="1" ht="12.75" customHeight="1">
      <c r="A102" s="364"/>
      <c r="B102" s="521"/>
      <c r="C102" s="521"/>
      <c r="D102" s="521"/>
      <c r="E102" s="521"/>
      <c r="G102" s="521"/>
      <c r="H102" s="521"/>
      <c r="I102" s="521"/>
      <c r="J102" s="521"/>
      <c r="K102" s="521"/>
    </row>
    <row r="103" spans="1:11" s="534" customFormat="1" ht="12.75" customHeight="1">
      <c r="A103" s="359"/>
      <c r="B103" s="521"/>
      <c r="C103" s="521"/>
      <c r="D103" s="521"/>
      <c r="E103" s="521"/>
      <c r="G103" s="521"/>
      <c r="H103" s="521"/>
      <c r="I103" s="521"/>
      <c r="J103" s="521"/>
      <c r="K103" s="521"/>
    </row>
    <row r="104" spans="1:11" s="534" customFormat="1" ht="12.75" customHeight="1">
      <c r="A104" s="340"/>
      <c r="B104" s="521"/>
      <c r="C104" s="521"/>
      <c r="D104" s="521"/>
      <c r="E104" s="521"/>
      <c r="G104" s="521"/>
      <c r="H104" s="521"/>
      <c r="I104" s="521"/>
      <c r="J104" s="521"/>
      <c r="K104" s="521"/>
    </row>
    <row r="105" spans="1:11" s="534" customFormat="1" ht="12.75" customHeight="1">
      <c r="A105" s="340"/>
      <c r="B105" s="521"/>
      <c r="C105" s="521"/>
      <c r="D105" s="521"/>
      <c r="E105" s="521"/>
      <c r="G105" s="521"/>
      <c r="H105" s="521"/>
      <c r="I105" s="521"/>
      <c r="J105" s="521"/>
      <c r="K105" s="521"/>
    </row>
    <row r="106" spans="1:11" s="534" customFormat="1" ht="12.75" customHeight="1">
      <c r="A106" s="485"/>
      <c r="B106" s="521"/>
      <c r="C106" s="521"/>
      <c r="D106" s="521"/>
      <c r="E106" s="521"/>
      <c r="G106" s="521"/>
      <c r="H106" s="521"/>
      <c r="I106" s="521"/>
      <c r="J106" s="521"/>
      <c r="K106" s="521"/>
    </row>
    <row r="107" spans="1:11" s="534" customFormat="1" ht="12.75" customHeight="1">
      <c r="A107" s="339"/>
      <c r="B107" s="521"/>
      <c r="C107" s="521"/>
      <c r="D107" s="521"/>
      <c r="E107" s="521"/>
      <c r="G107" s="521"/>
      <c r="H107" s="521"/>
      <c r="I107" s="521"/>
      <c r="J107" s="521"/>
      <c r="K107" s="521"/>
    </row>
    <row r="108" spans="1:11" s="534" customFormat="1" ht="12.75" customHeight="1">
      <c r="A108" s="362"/>
      <c r="B108" s="521"/>
      <c r="C108" s="521"/>
      <c r="D108" s="521"/>
      <c r="E108" s="521"/>
      <c r="G108" s="521"/>
      <c r="H108" s="521"/>
      <c r="I108" s="521"/>
      <c r="J108" s="521"/>
      <c r="K108" s="521"/>
    </row>
    <row r="109" spans="1:11" s="534" customFormat="1" ht="12.75" customHeight="1">
      <c r="A109" s="358"/>
      <c r="B109" s="521"/>
      <c r="C109" s="521"/>
      <c r="D109" s="521"/>
      <c r="E109" s="521"/>
      <c r="G109" s="521"/>
      <c r="H109" s="521"/>
      <c r="I109" s="521"/>
      <c r="J109" s="521"/>
      <c r="K109" s="521"/>
    </row>
    <row r="110" spans="1:11" s="534" customFormat="1" ht="12.75" customHeight="1">
      <c r="A110" s="340"/>
      <c r="B110" s="521"/>
      <c r="C110" s="521"/>
      <c r="D110" s="521"/>
      <c r="E110" s="521"/>
      <c r="G110" s="521"/>
      <c r="H110" s="521"/>
      <c r="I110" s="521"/>
      <c r="J110" s="521"/>
      <c r="K110" s="521"/>
    </row>
    <row r="111" spans="1:11" s="534" customFormat="1" ht="12.75" customHeight="1">
      <c r="A111" s="357"/>
      <c r="B111" s="521"/>
      <c r="C111" s="521"/>
      <c r="D111" s="521"/>
      <c r="E111" s="521"/>
      <c r="G111" s="521"/>
      <c r="H111" s="521"/>
      <c r="I111" s="521"/>
      <c r="J111" s="521"/>
      <c r="K111" s="521"/>
    </row>
    <row r="112" spans="1:11" s="534" customFormat="1" ht="12.75" customHeight="1">
      <c r="A112" s="357"/>
      <c r="B112" s="521"/>
      <c r="C112" s="521"/>
      <c r="D112" s="521"/>
      <c r="E112" s="521"/>
      <c r="G112" s="521"/>
      <c r="H112" s="521"/>
      <c r="I112" s="521"/>
      <c r="J112" s="521"/>
      <c r="K112" s="521"/>
    </row>
    <row r="113" spans="1:11" s="534" customFormat="1" ht="12.75" customHeight="1">
      <c r="A113" s="362"/>
      <c r="B113" s="521"/>
      <c r="C113" s="521"/>
      <c r="D113" s="521"/>
      <c r="E113" s="521"/>
      <c r="G113" s="521"/>
      <c r="H113" s="521"/>
      <c r="I113" s="521"/>
      <c r="J113" s="521"/>
      <c r="K113" s="521"/>
    </row>
    <row r="114" spans="1:11" s="534" customFormat="1" ht="12.75" customHeight="1">
      <c r="A114" s="485"/>
      <c r="B114" s="521"/>
      <c r="C114" s="521"/>
      <c r="D114" s="521"/>
      <c r="E114" s="521"/>
      <c r="G114" s="521"/>
      <c r="H114" s="521"/>
      <c r="I114" s="521"/>
      <c r="J114" s="521"/>
      <c r="K114" s="521"/>
    </row>
    <row r="115" spans="1:11" s="534" customFormat="1" ht="12.75" customHeight="1">
      <c r="A115" s="362"/>
      <c r="B115" s="521"/>
      <c r="C115" s="521"/>
      <c r="D115" s="521"/>
      <c r="E115" s="521"/>
      <c r="G115" s="521"/>
      <c r="H115" s="521"/>
      <c r="I115" s="521"/>
      <c r="J115" s="521"/>
      <c r="K115" s="521"/>
    </row>
    <row r="116" spans="1:11" s="534" customFormat="1" ht="12.75" customHeight="1">
      <c r="A116" s="362"/>
      <c r="B116" s="521"/>
      <c r="C116" s="521"/>
      <c r="D116" s="521"/>
      <c r="E116" s="521"/>
      <c r="G116" s="521"/>
      <c r="H116" s="521"/>
      <c r="I116" s="521"/>
      <c r="J116" s="521"/>
      <c r="K116" s="521"/>
    </row>
    <row r="117" spans="1:11" s="534" customFormat="1" ht="12.75" customHeight="1">
      <c r="A117" s="340"/>
      <c r="B117" s="521"/>
      <c r="C117" s="521"/>
      <c r="D117" s="521"/>
      <c r="E117" s="521"/>
      <c r="G117" s="521"/>
      <c r="H117" s="521"/>
      <c r="I117" s="521"/>
      <c r="J117" s="521"/>
      <c r="K117" s="521"/>
    </row>
    <row r="118" spans="1:11" s="534" customFormat="1" ht="12.75" customHeight="1">
      <c r="A118" s="485"/>
      <c r="B118" s="521"/>
      <c r="C118" s="521"/>
      <c r="D118" s="521"/>
      <c r="E118" s="521"/>
      <c r="G118" s="521"/>
      <c r="H118" s="521"/>
      <c r="I118" s="521"/>
      <c r="J118" s="521"/>
      <c r="K118" s="521"/>
    </row>
    <row r="119" spans="1:11" s="534" customFormat="1" ht="12.75" customHeight="1">
      <c r="A119" s="362"/>
      <c r="B119" s="521"/>
      <c r="C119" s="521"/>
      <c r="D119" s="521"/>
      <c r="E119" s="521"/>
      <c r="G119" s="521"/>
      <c r="H119" s="521"/>
      <c r="I119" s="521"/>
      <c r="J119" s="521"/>
      <c r="K119" s="521"/>
    </row>
    <row r="120" spans="1:11" s="534" customFormat="1" ht="12.75" customHeight="1">
      <c r="A120" s="362"/>
      <c r="B120" s="521"/>
      <c r="C120" s="521"/>
      <c r="D120" s="521"/>
      <c r="E120" s="521"/>
      <c r="G120" s="521"/>
      <c r="H120" s="521"/>
      <c r="I120" s="521"/>
      <c r="J120" s="521"/>
      <c r="K120" s="521"/>
    </row>
    <row r="121" spans="1:11" s="534" customFormat="1" ht="12.75" customHeight="1">
      <c r="A121" s="340"/>
      <c r="B121" s="521"/>
      <c r="C121" s="521"/>
      <c r="D121" s="521"/>
      <c r="E121" s="521"/>
      <c r="G121" s="521"/>
      <c r="H121" s="521"/>
      <c r="I121" s="521"/>
      <c r="J121" s="521"/>
      <c r="K121" s="521"/>
    </row>
    <row r="122" spans="1:11" s="534" customFormat="1" ht="12.75" customHeight="1">
      <c r="A122" s="340"/>
      <c r="B122" s="521"/>
      <c r="C122" s="521"/>
      <c r="D122" s="521"/>
      <c r="E122" s="521"/>
      <c r="G122" s="521"/>
      <c r="H122" s="521"/>
      <c r="I122" s="521"/>
      <c r="J122" s="521"/>
      <c r="K122" s="521"/>
    </row>
    <row r="123" spans="1:11" s="534" customFormat="1" ht="12.75" customHeight="1">
      <c r="A123" s="358"/>
      <c r="B123" s="521"/>
      <c r="C123" s="521"/>
      <c r="D123" s="521"/>
      <c r="E123" s="521"/>
      <c r="G123" s="521"/>
      <c r="H123" s="521"/>
      <c r="I123" s="521"/>
      <c r="J123" s="521"/>
      <c r="K123" s="521"/>
    </row>
    <row r="124" spans="1:11" s="534" customFormat="1" ht="12.75" customHeight="1">
      <c r="A124" s="340"/>
      <c r="B124" s="521"/>
      <c r="C124" s="521"/>
      <c r="D124" s="521"/>
      <c r="E124" s="521"/>
      <c r="G124" s="521"/>
      <c r="H124" s="521"/>
      <c r="I124" s="521"/>
      <c r="J124" s="521"/>
      <c r="K124" s="521"/>
    </row>
    <row r="125" spans="1:11" s="534" customFormat="1" ht="12.75" customHeight="1">
      <c r="A125" s="359"/>
      <c r="B125" s="521"/>
      <c r="C125" s="521"/>
      <c r="D125" s="521"/>
      <c r="E125" s="521"/>
      <c r="G125" s="521"/>
      <c r="H125" s="521"/>
      <c r="I125" s="521"/>
      <c r="J125" s="521"/>
      <c r="K125" s="521"/>
    </row>
    <row r="126" spans="1:11" s="534" customFormat="1" ht="12.75" customHeight="1">
      <c r="A126" s="364"/>
      <c r="B126" s="521"/>
      <c r="C126" s="521"/>
      <c r="D126" s="521"/>
      <c r="E126" s="521"/>
      <c r="G126" s="521"/>
      <c r="H126" s="521"/>
      <c r="I126" s="521"/>
      <c r="J126" s="521"/>
      <c r="K126" s="521"/>
    </row>
    <row r="127" spans="1:11" s="534" customFormat="1" ht="12.75" customHeight="1">
      <c r="A127" s="357"/>
      <c r="B127" s="521"/>
      <c r="C127" s="521"/>
      <c r="D127" s="521"/>
      <c r="E127" s="521"/>
      <c r="G127" s="521"/>
      <c r="H127" s="521"/>
      <c r="I127" s="521"/>
      <c r="J127" s="521"/>
      <c r="K127" s="521"/>
    </row>
    <row r="128" spans="1:11" s="534" customFormat="1" ht="12.75" customHeight="1">
      <c r="A128" s="357"/>
      <c r="B128" s="521"/>
      <c r="C128" s="521"/>
      <c r="D128" s="521"/>
      <c r="E128" s="521"/>
      <c r="G128" s="521"/>
      <c r="H128" s="521"/>
      <c r="I128" s="521"/>
      <c r="J128" s="521"/>
      <c r="K128" s="521"/>
    </row>
    <row r="129" spans="1:11" s="534" customFormat="1" ht="12.75" customHeight="1">
      <c r="A129" s="359"/>
      <c r="B129" s="521"/>
      <c r="C129" s="521"/>
      <c r="D129" s="521"/>
      <c r="E129" s="521"/>
      <c r="G129" s="521"/>
      <c r="H129" s="521"/>
      <c r="I129" s="521"/>
      <c r="J129" s="521"/>
      <c r="K129" s="521"/>
    </row>
    <row r="130" spans="1:11" s="534" customFormat="1" ht="12.75" customHeight="1">
      <c r="A130" s="362"/>
      <c r="B130" s="521"/>
      <c r="C130" s="521"/>
      <c r="D130" s="521"/>
      <c r="E130" s="521"/>
      <c r="G130" s="521"/>
      <c r="H130" s="521"/>
      <c r="I130" s="521"/>
      <c r="J130" s="521"/>
      <c r="K130" s="521"/>
    </row>
    <row r="131" spans="1:11" s="534" customFormat="1" ht="12.75" customHeight="1">
      <c r="A131" s="340"/>
      <c r="B131" s="521"/>
      <c r="C131" s="521"/>
      <c r="D131" s="521"/>
      <c r="E131" s="521"/>
      <c r="G131" s="521"/>
      <c r="H131" s="521"/>
      <c r="I131" s="521"/>
      <c r="J131" s="521"/>
      <c r="K131" s="521"/>
    </row>
    <row r="132" spans="1:11" s="534" customFormat="1" ht="12.75" customHeight="1">
      <c r="A132" s="359"/>
      <c r="B132" s="521"/>
      <c r="C132" s="521"/>
      <c r="D132" s="521"/>
      <c r="E132" s="521"/>
      <c r="G132" s="521"/>
      <c r="H132" s="521"/>
      <c r="I132" s="521"/>
      <c r="J132" s="521"/>
      <c r="K132" s="521"/>
    </row>
    <row r="133" spans="1:11" s="534" customFormat="1" ht="12.75" customHeight="1">
      <c r="A133" s="339"/>
      <c r="B133" s="521"/>
      <c r="C133" s="521"/>
      <c r="D133" s="521"/>
      <c r="E133" s="521"/>
      <c r="G133" s="521"/>
      <c r="H133" s="521"/>
      <c r="I133" s="521"/>
      <c r="J133" s="521"/>
      <c r="K133" s="521"/>
    </row>
    <row r="134" spans="1:11" s="534" customFormat="1" ht="12.75" customHeight="1">
      <c r="A134" s="359"/>
      <c r="B134" s="521"/>
      <c r="C134" s="521"/>
      <c r="D134" s="521"/>
      <c r="E134" s="521"/>
      <c r="G134" s="521"/>
      <c r="H134" s="521"/>
      <c r="I134" s="521"/>
      <c r="J134" s="521"/>
      <c r="K134" s="521"/>
    </row>
    <row r="135" spans="1:11" s="534" customFormat="1" ht="12.75" customHeight="1">
      <c r="A135" s="340"/>
      <c r="B135" s="521"/>
      <c r="C135" s="521"/>
      <c r="D135" s="521"/>
      <c r="E135" s="521"/>
      <c r="G135" s="521"/>
      <c r="H135" s="521"/>
      <c r="I135" s="521"/>
      <c r="J135" s="521"/>
      <c r="K135" s="521"/>
    </row>
    <row r="136" spans="1:11" s="534" customFormat="1" ht="12.75" customHeight="1">
      <c r="A136" s="357"/>
      <c r="B136" s="521"/>
      <c r="C136" s="521"/>
      <c r="D136" s="521"/>
      <c r="E136" s="521"/>
      <c r="G136" s="521"/>
      <c r="H136" s="521"/>
      <c r="I136" s="521"/>
      <c r="J136" s="521"/>
      <c r="K136" s="521"/>
    </row>
    <row r="137" spans="1:11" s="534" customFormat="1" ht="12.75" customHeight="1">
      <c r="A137" s="530"/>
      <c r="B137" s="521"/>
      <c r="C137" s="521"/>
      <c r="D137" s="521"/>
      <c r="E137" s="521"/>
      <c r="G137" s="521"/>
      <c r="H137" s="521"/>
      <c r="I137" s="521"/>
      <c r="J137" s="521"/>
      <c r="K137" s="521"/>
    </row>
    <row r="138" spans="1:11" s="534" customFormat="1" ht="12.75" customHeight="1">
      <c r="A138" s="359"/>
      <c r="B138" s="521"/>
      <c r="C138" s="521"/>
      <c r="D138" s="521"/>
      <c r="E138" s="521"/>
      <c r="G138" s="521"/>
      <c r="H138" s="521"/>
      <c r="I138" s="521"/>
      <c r="J138" s="521"/>
      <c r="K138" s="521"/>
    </row>
    <row r="139" spans="1:11" s="534" customFormat="1" ht="12.75" customHeight="1">
      <c r="A139" s="485"/>
      <c r="B139" s="521"/>
      <c r="C139" s="521"/>
      <c r="D139" s="521"/>
      <c r="E139" s="521"/>
      <c r="G139" s="521"/>
      <c r="H139" s="521"/>
      <c r="I139" s="521"/>
      <c r="J139" s="521"/>
      <c r="K139" s="521"/>
    </row>
    <row r="140" spans="1:11" s="534" customFormat="1" ht="12.75" customHeight="1">
      <c r="A140" s="517"/>
      <c r="B140" s="521"/>
      <c r="C140" s="521"/>
      <c r="D140" s="521"/>
      <c r="E140" s="521"/>
      <c r="G140" s="521"/>
      <c r="H140" s="521"/>
      <c r="I140" s="521"/>
      <c r="J140" s="521"/>
      <c r="K140" s="521"/>
    </row>
    <row r="141" spans="1:11" s="534" customFormat="1" ht="12.75" customHeight="1">
      <c r="A141" s="340"/>
      <c r="B141" s="521"/>
      <c r="C141" s="521"/>
      <c r="D141" s="521"/>
      <c r="E141" s="521"/>
      <c r="G141" s="521"/>
      <c r="H141" s="521"/>
      <c r="I141" s="521"/>
      <c r="J141" s="521"/>
      <c r="K141" s="521"/>
    </row>
    <row r="142" spans="1:11" s="534" customFormat="1" ht="12.75" customHeight="1">
      <c r="A142" s="339"/>
      <c r="B142" s="521"/>
      <c r="C142" s="521"/>
      <c r="D142" s="521"/>
      <c r="E142" s="521"/>
      <c r="G142" s="521"/>
      <c r="H142" s="521"/>
      <c r="I142" s="521"/>
      <c r="J142" s="521"/>
      <c r="K142" s="521"/>
    </row>
    <row r="143" spans="1:11" s="534" customFormat="1" ht="12.75" customHeight="1">
      <c r="A143" s="361"/>
      <c r="B143" s="521"/>
      <c r="C143" s="521"/>
      <c r="D143" s="521"/>
      <c r="E143" s="521"/>
      <c r="G143" s="521"/>
      <c r="H143" s="521"/>
      <c r="I143" s="521"/>
      <c r="J143" s="521"/>
      <c r="K143" s="521"/>
    </row>
    <row r="144" spans="1:11" s="534" customFormat="1" ht="12.75" customHeight="1">
      <c r="A144" s="357"/>
      <c r="B144" s="521"/>
      <c r="C144" s="521"/>
      <c r="D144" s="521"/>
      <c r="E144" s="521"/>
      <c r="G144" s="521"/>
      <c r="H144" s="521"/>
      <c r="I144" s="521"/>
      <c r="J144" s="521"/>
      <c r="K144" s="521"/>
    </row>
    <row r="145" spans="1:11" s="534" customFormat="1" ht="12.75" customHeight="1">
      <c r="A145" s="359"/>
      <c r="B145" s="521"/>
      <c r="C145" s="521"/>
      <c r="D145" s="521"/>
      <c r="E145" s="521"/>
      <c r="G145" s="521"/>
      <c r="H145" s="521"/>
      <c r="I145" s="521"/>
      <c r="J145" s="521"/>
      <c r="K145" s="521"/>
    </row>
    <row r="146" spans="1:11" s="534" customFormat="1" ht="12.75" customHeight="1">
      <c r="A146" s="356"/>
      <c r="B146" s="521"/>
      <c r="C146" s="521"/>
      <c r="D146" s="521"/>
      <c r="E146" s="521"/>
      <c r="G146" s="521"/>
      <c r="H146" s="521"/>
      <c r="I146" s="521"/>
      <c r="J146" s="521"/>
      <c r="K146" s="521"/>
    </row>
    <row r="147" spans="1:11" s="534" customFormat="1" ht="12.75" customHeight="1">
      <c r="A147" s="358"/>
      <c r="B147" s="521"/>
      <c r="C147" s="521"/>
      <c r="D147" s="521"/>
      <c r="E147" s="521"/>
      <c r="G147" s="521"/>
      <c r="H147" s="521"/>
      <c r="I147" s="521"/>
      <c r="J147" s="521"/>
      <c r="K147" s="521"/>
    </row>
    <row r="148" spans="1:11" s="534" customFormat="1" ht="12.75" customHeight="1">
      <c r="A148" s="485"/>
      <c r="B148" s="521"/>
      <c r="C148" s="521"/>
      <c r="D148" s="521"/>
      <c r="E148" s="521"/>
      <c r="G148" s="521"/>
      <c r="H148" s="521"/>
      <c r="I148" s="521"/>
      <c r="J148" s="521"/>
      <c r="K148" s="521"/>
    </row>
    <row r="149" spans="1:11" s="534" customFormat="1" ht="12.75" customHeight="1">
      <c r="A149" s="340"/>
      <c r="B149" s="521"/>
      <c r="C149" s="521"/>
      <c r="D149" s="521"/>
      <c r="E149" s="521"/>
      <c r="G149" s="521"/>
      <c r="H149" s="521"/>
      <c r="I149" s="521"/>
      <c r="J149" s="521"/>
      <c r="K149" s="521"/>
    </row>
    <row r="150" spans="1:11" s="534" customFormat="1" ht="12.75" customHeight="1">
      <c r="A150" s="339"/>
      <c r="B150" s="521"/>
      <c r="C150" s="521"/>
      <c r="D150" s="521"/>
      <c r="E150" s="521"/>
      <c r="G150" s="521"/>
      <c r="H150" s="521"/>
      <c r="I150" s="521"/>
      <c r="J150" s="521"/>
      <c r="K150" s="521"/>
    </row>
    <row r="151" spans="1:11" s="534" customFormat="1" ht="12.75" customHeight="1">
      <c r="A151" s="358"/>
      <c r="B151" s="521"/>
      <c r="C151" s="521"/>
      <c r="D151" s="521"/>
      <c r="E151" s="521"/>
      <c r="G151" s="521"/>
      <c r="H151" s="521"/>
      <c r="I151" s="521"/>
      <c r="J151" s="521"/>
      <c r="K151" s="521"/>
    </row>
    <row r="152" spans="1:11" s="534" customFormat="1" ht="12.75" customHeight="1">
      <c r="A152" s="340"/>
      <c r="B152" s="521"/>
      <c r="C152" s="521"/>
      <c r="D152" s="521"/>
      <c r="E152" s="521"/>
      <c r="G152" s="521"/>
      <c r="H152" s="521"/>
      <c r="I152" s="521"/>
      <c r="J152" s="521"/>
      <c r="K152" s="521"/>
    </row>
    <row r="153" spans="1:11" s="534" customFormat="1" ht="12.75" customHeight="1">
      <c r="A153" s="339"/>
      <c r="B153" s="521"/>
      <c r="C153" s="521"/>
      <c r="D153" s="521"/>
      <c r="E153" s="521"/>
      <c r="G153" s="521"/>
      <c r="H153" s="521"/>
      <c r="I153" s="521"/>
      <c r="J153" s="521"/>
      <c r="K153" s="521"/>
    </row>
    <row r="154" spans="1:11" s="534" customFormat="1" ht="12.75" customHeight="1">
      <c r="A154" s="530"/>
      <c r="B154" s="521"/>
      <c r="C154" s="521"/>
      <c r="D154" s="521"/>
      <c r="E154" s="521"/>
      <c r="G154" s="521"/>
      <c r="H154" s="521"/>
      <c r="I154" s="521"/>
      <c r="J154" s="521"/>
      <c r="K154" s="521"/>
    </row>
    <row r="155" spans="1:11" s="534" customFormat="1" ht="12.75" customHeight="1">
      <c r="A155" s="358"/>
      <c r="B155" s="521"/>
      <c r="C155" s="521"/>
      <c r="D155" s="521"/>
      <c r="E155" s="521"/>
      <c r="G155" s="521"/>
      <c r="H155" s="521"/>
      <c r="I155" s="521"/>
      <c r="J155" s="521"/>
      <c r="K155" s="521"/>
    </row>
    <row r="156" spans="1:11" s="534" customFormat="1" ht="12.75" customHeight="1">
      <c r="A156" s="359"/>
      <c r="B156" s="521"/>
      <c r="C156" s="521"/>
      <c r="D156" s="521"/>
      <c r="E156" s="521"/>
      <c r="G156" s="521"/>
      <c r="H156" s="521"/>
      <c r="I156" s="521"/>
      <c r="J156" s="521"/>
      <c r="K156" s="521"/>
    </row>
    <row r="157" spans="1:11" s="534" customFormat="1" ht="12.75" customHeight="1">
      <c r="A157" s="530"/>
      <c r="B157" s="521"/>
      <c r="C157" s="521"/>
      <c r="D157" s="521"/>
      <c r="E157" s="521"/>
      <c r="G157" s="521"/>
      <c r="H157" s="521"/>
      <c r="I157" s="521"/>
      <c r="J157" s="521"/>
      <c r="K157" s="521"/>
    </row>
    <row r="158" spans="1:11" s="534" customFormat="1" ht="12.75" customHeight="1">
      <c r="A158" s="361"/>
      <c r="B158" s="521"/>
      <c r="C158" s="521"/>
      <c r="D158" s="521"/>
      <c r="E158" s="521"/>
      <c r="G158" s="521"/>
      <c r="H158" s="521"/>
      <c r="I158" s="521"/>
      <c r="J158" s="521"/>
      <c r="K158" s="521"/>
    </row>
    <row r="159" spans="1:11" s="534" customFormat="1" ht="12.75" customHeight="1">
      <c r="A159" s="359"/>
      <c r="B159" s="521"/>
      <c r="C159" s="521"/>
      <c r="D159" s="521"/>
      <c r="E159" s="521"/>
      <c r="G159" s="521"/>
      <c r="H159" s="521"/>
      <c r="I159" s="521"/>
      <c r="J159" s="521"/>
      <c r="K159" s="521"/>
    </row>
    <row r="160" spans="1:11" s="534" customFormat="1" ht="12.75" customHeight="1">
      <c r="A160" s="339"/>
      <c r="B160" s="521"/>
      <c r="C160" s="521"/>
      <c r="D160" s="521"/>
      <c r="E160" s="521"/>
      <c r="G160" s="521"/>
      <c r="H160" s="521"/>
      <c r="I160" s="521"/>
      <c r="J160" s="521"/>
      <c r="K160" s="521"/>
    </row>
    <row r="161" spans="1:11" s="534" customFormat="1" ht="12.75" customHeight="1">
      <c r="A161" s="340"/>
      <c r="B161" s="521"/>
      <c r="C161" s="521"/>
      <c r="D161" s="521"/>
      <c r="E161" s="521"/>
      <c r="G161" s="521"/>
      <c r="H161" s="521"/>
      <c r="I161" s="521"/>
      <c r="J161" s="521"/>
      <c r="K161" s="521"/>
    </row>
    <row r="162" spans="1:11" s="534" customFormat="1" ht="12.75" customHeight="1">
      <c r="A162" s="485"/>
      <c r="B162" s="521"/>
      <c r="C162" s="521"/>
      <c r="D162" s="521"/>
      <c r="E162" s="521"/>
      <c r="G162" s="521"/>
      <c r="H162" s="521"/>
      <c r="I162" s="521"/>
      <c r="J162" s="521"/>
      <c r="K162" s="521"/>
    </row>
    <row r="163" spans="1:11" s="534" customFormat="1" ht="12.75" customHeight="1">
      <c r="A163" s="359"/>
      <c r="B163" s="521"/>
      <c r="C163" s="521"/>
      <c r="D163" s="521"/>
      <c r="E163" s="521"/>
      <c r="G163" s="521"/>
      <c r="H163" s="521"/>
      <c r="I163" s="521"/>
      <c r="J163" s="521"/>
      <c r="K163" s="521"/>
    </row>
    <row r="164" spans="1:11" s="534" customFormat="1" ht="12.75" customHeight="1">
      <c r="A164" s="339"/>
      <c r="B164" s="521"/>
      <c r="C164" s="521"/>
      <c r="D164" s="521"/>
      <c r="E164" s="521"/>
      <c r="G164" s="521"/>
      <c r="H164" s="521"/>
      <c r="I164" s="521"/>
      <c r="J164" s="521"/>
      <c r="K164" s="521"/>
    </row>
    <row r="165" spans="1:11" s="534" customFormat="1" ht="12.75" customHeight="1">
      <c r="A165" s="356"/>
      <c r="B165" s="521"/>
      <c r="C165" s="521"/>
      <c r="D165" s="521"/>
      <c r="E165" s="521"/>
      <c r="G165" s="521"/>
      <c r="H165" s="521"/>
      <c r="I165" s="521"/>
      <c r="J165" s="521"/>
      <c r="K165" s="521"/>
    </row>
    <row r="166" spans="1:11" s="534" customFormat="1" ht="12.75" customHeight="1">
      <c r="A166" s="339"/>
      <c r="B166" s="521"/>
      <c r="C166" s="521"/>
      <c r="D166" s="521"/>
      <c r="E166" s="521"/>
      <c r="G166" s="521"/>
      <c r="H166" s="521"/>
      <c r="I166" s="521"/>
      <c r="J166" s="521"/>
      <c r="K166" s="521"/>
    </row>
    <row r="167" spans="1:11" s="534" customFormat="1" ht="12.75" customHeight="1">
      <c r="A167" s="357"/>
      <c r="B167" s="521"/>
      <c r="C167" s="521"/>
      <c r="D167" s="521"/>
      <c r="E167" s="521"/>
      <c r="G167" s="521"/>
      <c r="H167" s="521"/>
      <c r="I167" s="521"/>
      <c r="J167" s="521"/>
      <c r="K167" s="521"/>
    </row>
    <row r="168" spans="1:11" s="534" customFormat="1" ht="12.75" customHeight="1">
      <c r="A168" s="359"/>
      <c r="B168" s="521"/>
      <c r="C168" s="521"/>
      <c r="D168" s="521"/>
      <c r="E168" s="521"/>
      <c r="G168" s="521"/>
      <c r="H168" s="521"/>
      <c r="I168" s="521"/>
      <c r="J168" s="521"/>
      <c r="K168" s="521"/>
    </row>
    <row r="169" spans="1:11" s="534" customFormat="1" ht="12.75" customHeight="1">
      <c r="A169" s="339"/>
      <c r="B169" s="521"/>
      <c r="C169" s="521"/>
      <c r="D169" s="521"/>
      <c r="E169" s="521"/>
      <c r="G169" s="521"/>
      <c r="H169" s="521"/>
      <c r="I169" s="521"/>
      <c r="J169" s="521"/>
      <c r="K169" s="521"/>
    </row>
    <row r="170" spans="1:11" s="534" customFormat="1" ht="12.75" customHeight="1">
      <c r="A170" s="356"/>
      <c r="B170" s="521"/>
      <c r="C170" s="521"/>
      <c r="D170" s="521"/>
      <c r="E170" s="521"/>
      <c r="G170" s="521"/>
      <c r="H170" s="521"/>
      <c r="I170" s="521"/>
      <c r="J170" s="521"/>
      <c r="K170" s="521"/>
    </row>
    <row r="171" spans="1:11" s="534" customFormat="1" ht="12.75" customHeight="1">
      <c r="A171" s="339"/>
      <c r="B171" s="521"/>
      <c r="C171" s="521"/>
      <c r="D171" s="521"/>
      <c r="E171" s="521"/>
      <c r="G171" s="521"/>
      <c r="H171" s="521"/>
      <c r="I171" s="521"/>
      <c r="J171" s="521"/>
      <c r="K171" s="521"/>
    </row>
    <row r="172" spans="1:11" s="534" customFormat="1" ht="12.75" customHeight="1">
      <c r="A172" s="340"/>
      <c r="B172" s="521"/>
      <c r="C172" s="521"/>
      <c r="D172" s="521"/>
      <c r="E172" s="521"/>
      <c r="G172" s="521"/>
      <c r="H172" s="521"/>
      <c r="I172" s="521"/>
      <c r="J172" s="521"/>
      <c r="K172" s="521"/>
    </row>
    <row r="173" spans="1:11" s="534" customFormat="1" ht="12.75" customHeight="1">
      <c r="A173" s="339"/>
      <c r="B173" s="521"/>
      <c r="C173" s="521"/>
      <c r="D173" s="521"/>
      <c r="E173" s="521"/>
      <c r="G173" s="521"/>
      <c r="H173" s="521"/>
      <c r="I173" s="521"/>
      <c r="J173" s="521"/>
      <c r="K173" s="521"/>
    </row>
    <row r="174" spans="1:11" s="534" customFormat="1" ht="12.75" customHeight="1">
      <c r="A174" s="339"/>
      <c r="B174" s="521"/>
      <c r="C174" s="521"/>
      <c r="D174" s="521"/>
      <c r="E174" s="521"/>
      <c r="G174" s="521"/>
      <c r="H174" s="521"/>
      <c r="I174" s="521"/>
      <c r="J174" s="521"/>
      <c r="K174" s="521"/>
    </row>
    <row r="175" spans="1:11" s="534" customFormat="1" ht="12.75" customHeight="1">
      <c r="A175" s="340"/>
      <c r="B175" s="521"/>
      <c r="C175" s="521"/>
      <c r="D175" s="521"/>
      <c r="E175" s="521"/>
      <c r="G175" s="521"/>
      <c r="H175" s="521"/>
      <c r="I175" s="521"/>
      <c r="J175" s="521"/>
      <c r="K175" s="521"/>
    </row>
    <row r="176" spans="1:11" s="534" customFormat="1" ht="12.75" customHeight="1">
      <c r="A176" s="339"/>
      <c r="B176" s="521"/>
      <c r="C176" s="521"/>
      <c r="D176" s="521"/>
      <c r="E176" s="521"/>
      <c r="G176" s="521"/>
      <c r="H176" s="521"/>
      <c r="I176" s="521"/>
      <c r="J176" s="521"/>
      <c r="K176" s="521"/>
    </row>
    <row r="177" spans="1:12" s="534" customFormat="1" ht="12.75" customHeight="1">
      <c r="A177" s="357"/>
      <c r="B177" s="521"/>
      <c r="C177" s="521"/>
      <c r="D177" s="521"/>
      <c r="E177" s="521"/>
      <c r="F177" s="533"/>
      <c r="G177" s="516"/>
      <c r="H177" s="516"/>
      <c r="I177" s="516"/>
      <c r="J177" s="516"/>
      <c r="K177" s="516"/>
      <c r="L177" s="533"/>
    </row>
    <row r="178" spans="1:12" s="534" customFormat="1" ht="12.75" customHeight="1">
      <c r="A178" s="531"/>
      <c r="B178" s="516"/>
      <c r="C178" s="516"/>
      <c r="D178" s="516"/>
      <c r="E178" s="516"/>
      <c r="F178" s="533"/>
      <c r="G178" s="516"/>
      <c r="H178" s="516"/>
      <c r="I178" s="516"/>
      <c r="J178" s="516"/>
      <c r="K178" s="516"/>
      <c r="L178" s="533"/>
    </row>
    <row r="179" ht="12.75" customHeight="1">
      <c r="A179" s="533"/>
    </row>
    <row r="180" ht="12.75" customHeight="1">
      <c r="A180" s="533"/>
    </row>
    <row r="181" ht="12.75" customHeight="1">
      <c r="A181" s="533"/>
    </row>
    <row r="182" ht="12.75" customHeight="1">
      <c r="A182" s="533"/>
    </row>
    <row r="183" ht="12.75" customHeight="1">
      <c r="A183" s="533"/>
    </row>
  </sheetData>
  <sheetProtection/>
  <mergeCells count="126">
    <mergeCell ref="A57:A58"/>
    <mergeCell ref="F57:F58"/>
    <mergeCell ref="G57:G58"/>
    <mergeCell ref="H57:H58"/>
    <mergeCell ref="I57:I58"/>
    <mergeCell ref="J57:J58"/>
    <mergeCell ref="A45:A46"/>
    <mergeCell ref="B45:B46"/>
    <mergeCell ref="C45:C46"/>
    <mergeCell ref="F45:F46"/>
    <mergeCell ref="G45:G46"/>
    <mergeCell ref="H45:H46"/>
    <mergeCell ref="I45:I46"/>
    <mergeCell ref="J45:J46"/>
    <mergeCell ref="A43:A44"/>
    <mergeCell ref="B43:B44"/>
    <mergeCell ref="C43:C44"/>
    <mergeCell ref="D43:D44"/>
    <mergeCell ref="E43:E44"/>
    <mergeCell ref="F43:F44"/>
    <mergeCell ref="G43:G44"/>
    <mergeCell ref="H43:H44"/>
    <mergeCell ref="A39:A40"/>
    <mergeCell ref="B39:B40"/>
    <mergeCell ref="C39:C40"/>
    <mergeCell ref="F39:F40"/>
    <mergeCell ref="G39:G40"/>
    <mergeCell ref="H39:H40"/>
    <mergeCell ref="I39:I40"/>
    <mergeCell ref="J39:J40"/>
    <mergeCell ref="G37:G38"/>
    <mergeCell ref="H37:H38"/>
    <mergeCell ref="I37:I38"/>
    <mergeCell ref="J37:J38"/>
    <mergeCell ref="A37:A38"/>
    <mergeCell ref="B37:B38"/>
    <mergeCell ref="C37:C38"/>
    <mergeCell ref="D37:D38"/>
    <mergeCell ref="E37:E38"/>
    <mergeCell ref="F37:F38"/>
    <mergeCell ref="I34:I35"/>
    <mergeCell ref="J34:J35"/>
    <mergeCell ref="A34:A35"/>
    <mergeCell ref="B34:B35"/>
    <mergeCell ref="C34:C35"/>
    <mergeCell ref="F34:F35"/>
    <mergeCell ref="G34:G35"/>
    <mergeCell ref="H34:H35"/>
    <mergeCell ref="I31:I32"/>
    <mergeCell ref="J31:J32"/>
    <mergeCell ref="A31:A32"/>
    <mergeCell ref="B31:B32"/>
    <mergeCell ref="C31:C32"/>
    <mergeCell ref="F31:F32"/>
    <mergeCell ref="G31:G32"/>
    <mergeCell ref="H31:H32"/>
    <mergeCell ref="A28:A29"/>
    <mergeCell ref="F28:F29"/>
    <mergeCell ref="G28:G29"/>
    <mergeCell ref="H28:H29"/>
    <mergeCell ref="I28:I29"/>
    <mergeCell ref="J28:J29"/>
    <mergeCell ref="G25:G26"/>
    <mergeCell ref="H25:H26"/>
    <mergeCell ref="A25:A26"/>
    <mergeCell ref="B25:B26"/>
    <mergeCell ref="C25:C26"/>
    <mergeCell ref="D25:D26"/>
    <mergeCell ref="E25:E26"/>
    <mergeCell ref="F25:F26"/>
    <mergeCell ref="G20:G21"/>
    <mergeCell ref="H20:H21"/>
    <mergeCell ref="A20:A21"/>
    <mergeCell ref="B20:B21"/>
    <mergeCell ref="C20:C21"/>
    <mergeCell ref="D20:D21"/>
    <mergeCell ref="E20:E21"/>
    <mergeCell ref="F20:F21"/>
    <mergeCell ref="I18:I19"/>
    <mergeCell ref="J18:J19"/>
    <mergeCell ref="A18:A19"/>
    <mergeCell ref="B18:B19"/>
    <mergeCell ref="C18:C19"/>
    <mergeCell ref="F18:F19"/>
    <mergeCell ref="G18:G19"/>
    <mergeCell ref="H18:H19"/>
    <mergeCell ref="G14:G15"/>
    <mergeCell ref="H14:H15"/>
    <mergeCell ref="A14:A15"/>
    <mergeCell ref="B14:B15"/>
    <mergeCell ref="C14:C15"/>
    <mergeCell ref="D14:D15"/>
    <mergeCell ref="E14:E15"/>
    <mergeCell ref="F14:F15"/>
    <mergeCell ref="I12:I13"/>
    <mergeCell ref="J12:J13"/>
    <mergeCell ref="A12:A13"/>
    <mergeCell ref="B12:B13"/>
    <mergeCell ref="C12:C13"/>
    <mergeCell ref="F12:F13"/>
    <mergeCell ref="G12:G13"/>
    <mergeCell ref="H12:H13"/>
    <mergeCell ref="A9:A10"/>
    <mergeCell ref="F9:F10"/>
    <mergeCell ref="G9:G10"/>
    <mergeCell ref="H9:H10"/>
    <mergeCell ref="I9:I10"/>
    <mergeCell ref="J9:J10"/>
    <mergeCell ref="I4:I5"/>
    <mergeCell ref="J4:J5"/>
    <mergeCell ref="A4:A5"/>
    <mergeCell ref="B4:B5"/>
    <mergeCell ref="C4:C5"/>
    <mergeCell ref="F4:F5"/>
    <mergeCell ref="G4:G5"/>
    <mergeCell ref="H4:H5"/>
    <mergeCell ref="I2:I3"/>
    <mergeCell ref="J2:J3"/>
    <mergeCell ref="B1:E1"/>
    <mergeCell ref="G1:J1"/>
    <mergeCell ref="A2:A3"/>
    <mergeCell ref="B2:B3"/>
    <mergeCell ref="C2:C3"/>
    <mergeCell ref="F2:F3"/>
    <mergeCell ref="G2:G3"/>
    <mergeCell ref="H2:H3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D32" sqref="D32"/>
    </sheetView>
  </sheetViews>
  <sheetFormatPr defaultColWidth="9.140625" defaultRowHeight="15"/>
  <cols>
    <col min="1" max="1" width="13.7109375" style="289" bestFit="1" customWidth="1"/>
    <col min="2" max="5" width="9.140625" style="289" customWidth="1"/>
    <col min="6" max="6" width="3.28125" style="289" customWidth="1"/>
    <col min="7" max="7" width="10.140625" style="289" bestFit="1" customWidth="1"/>
    <col min="8" max="16384" width="9.140625" style="289" customWidth="1"/>
  </cols>
  <sheetData>
    <row r="1" spans="1:8" ht="11.25">
      <c r="A1" s="994" t="s">
        <v>459</v>
      </c>
      <c r="B1" s="994"/>
      <c r="C1" s="994"/>
      <c r="D1" s="994"/>
      <c r="E1" s="994"/>
      <c r="F1" s="994"/>
      <c r="G1" s="994"/>
      <c r="H1" s="994"/>
    </row>
    <row r="2" spans="1:8" ht="11.25">
      <c r="A2" s="289" t="s">
        <v>0</v>
      </c>
      <c r="B2" s="311"/>
      <c r="D2" s="289" t="s">
        <v>43</v>
      </c>
      <c r="E2" s="311"/>
      <c r="G2" s="289" t="s">
        <v>458</v>
      </c>
      <c r="H2" s="311"/>
    </row>
    <row r="3" spans="2:3" ht="11.25">
      <c r="B3" s="289" t="s">
        <v>41</v>
      </c>
      <c r="C3" s="289" t="s">
        <v>44</v>
      </c>
    </row>
    <row r="4" ht="11.25">
      <c r="A4" s="289" t="s">
        <v>453</v>
      </c>
    </row>
    <row r="5" ht="11.25">
      <c r="A5" s="289" t="s">
        <v>454</v>
      </c>
    </row>
    <row r="6" ht="11.25">
      <c r="A6" s="289" t="s">
        <v>455</v>
      </c>
    </row>
    <row r="7" ht="11.25">
      <c r="A7" s="289" t="s">
        <v>479</v>
      </c>
    </row>
    <row r="8" ht="11.25">
      <c r="A8" s="289" t="s">
        <v>480</v>
      </c>
    </row>
    <row r="9" ht="11.25">
      <c r="A9" s="289" t="s">
        <v>479</v>
      </c>
    </row>
    <row r="10" ht="11.25">
      <c r="A10" s="289" t="s">
        <v>452</v>
      </c>
    </row>
    <row r="11" ht="11.25">
      <c r="A11" s="289" t="s">
        <v>478</v>
      </c>
    </row>
    <row r="13" ht="11.25">
      <c r="A13" s="289" t="s">
        <v>45</v>
      </c>
    </row>
    <row r="14" ht="11.25">
      <c r="A14" s="289" t="s">
        <v>46</v>
      </c>
    </row>
    <row r="15" ht="11.25">
      <c r="A15" s="289" t="s">
        <v>456</v>
      </c>
    </row>
    <row r="16" ht="11.25">
      <c r="A16" s="289" t="s">
        <v>457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6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K42" sqref="K42"/>
    </sheetView>
  </sheetViews>
  <sheetFormatPr defaultColWidth="9.140625" defaultRowHeight="15"/>
  <cols>
    <col min="1" max="1" width="5.00390625" style="90" customWidth="1"/>
    <col min="2" max="2" width="10.28125" style="90" customWidth="1"/>
    <col min="3" max="3" width="9.7109375" style="90" customWidth="1"/>
    <col min="4" max="4" width="14.00390625" style="90" bestFit="1" customWidth="1"/>
    <col min="5" max="5" width="7.421875" style="90" customWidth="1"/>
    <col min="6" max="6" width="6.140625" style="90" bestFit="1" customWidth="1"/>
    <col min="7" max="7" width="7.140625" style="90" bestFit="1" customWidth="1"/>
    <col min="8" max="8" width="4.140625" style="90" customWidth="1"/>
    <col min="9" max="9" width="12.57421875" style="90" bestFit="1" customWidth="1"/>
    <col min="10" max="10" width="4.140625" style="90" bestFit="1" customWidth="1"/>
    <col min="11" max="16384" width="9.140625" style="90" customWidth="1"/>
  </cols>
  <sheetData>
    <row r="1" spans="1:10" ht="8.25" customHeight="1">
      <c r="A1" s="736"/>
      <c r="B1" s="680" t="s">
        <v>227</v>
      </c>
      <c r="C1" s="680"/>
      <c r="D1" s="680"/>
      <c r="E1" s="680"/>
      <c r="F1" s="990" t="s">
        <v>231</v>
      </c>
      <c r="G1" s="680"/>
      <c r="H1" s="680"/>
      <c r="I1" s="680"/>
      <c r="J1" s="680"/>
    </row>
    <row r="2" spans="1:10" ht="8.25" customHeight="1" thickBot="1">
      <c r="A2" s="995"/>
      <c r="B2" s="91" t="s">
        <v>228</v>
      </c>
      <c r="C2" s="91" t="s">
        <v>229</v>
      </c>
      <c r="D2" s="91" t="s">
        <v>230</v>
      </c>
      <c r="E2" s="91" t="s">
        <v>40</v>
      </c>
      <c r="F2" s="138" t="s">
        <v>309</v>
      </c>
      <c r="G2" s="91" t="s">
        <v>310</v>
      </c>
      <c r="H2" s="91" t="s">
        <v>311</v>
      </c>
      <c r="I2" s="91" t="s">
        <v>230</v>
      </c>
      <c r="J2" s="91" t="s">
        <v>312</v>
      </c>
    </row>
    <row r="3" spans="1:10" ht="8.25" customHeight="1">
      <c r="A3" s="139">
        <v>16</v>
      </c>
      <c r="B3" s="140" t="s">
        <v>284</v>
      </c>
      <c r="C3" s="140"/>
      <c r="D3" s="140" t="s">
        <v>232</v>
      </c>
      <c r="E3" s="140"/>
      <c r="F3" s="141" t="s">
        <v>283</v>
      </c>
      <c r="G3" s="140"/>
      <c r="H3" s="140"/>
      <c r="I3" s="140"/>
      <c r="J3" s="140"/>
    </row>
    <row r="4" spans="1:10" ht="8.25" customHeight="1">
      <c r="A4" s="142">
        <v>33</v>
      </c>
      <c r="B4" s="53" t="s">
        <v>285</v>
      </c>
      <c r="C4" s="53" t="s">
        <v>233</v>
      </c>
      <c r="D4" s="53" t="s">
        <v>234</v>
      </c>
      <c r="E4" s="53" t="s">
        <v>235</v>
      </c>
      <c r="F4" s="54" t="s">
        <v>283</v>
      </c>
      <c r="G4" s="53"/>
      <c r="H4" s="53" t="s">
        <v>233</v>
      </c>
      <c r="I4" s="53"/>
      <c r="J4" s="53"/>
    </row>
    <row r="5" spans="1:10" ht="8.25" customHeight="1">
      <c r="A5" s="142">
        <v>45</v>
      </c>
      <c r="B5" s="53" t="s">
        <v>286</v>
      </c>
      <c r="C5" s="53" t="s">
        <v>236</v>
      </c>
      <c r="D5" s="53"/>
      <c r="E5" s="53"/>
      <c r="F5" s="54"/>
      <c r="G5" s="53"/>
      <c r="H5" s="53"/>
      <c r="I5" s="53"/>
      <c r="J5" s="53"/>
    </row>
    <row r="6" spans="1:10" ht="8.25" customHeight="1">
      <c r="A6" s="142">
        <v>48</v>
      </c>
      <c r="B6" s="53" t="s">
        <v>287</v>
      </c>
      <c r="C6" s="53" t="s">
        <v>32</v>
      </c>
      <c r="D6" s="53"/>
      <c r="E6" s="53"/>
      <c r="F6" s="54"/>
      <c r="G6" s="53"/>
      <c r="H6" s="53"/>
      <c r="I6" s="53"/>
      <c r="J6" s="53"/>
    </row>
    <row r="7" spans="1:10" ht="8.25" customHeight="1">
      <c r="A7" s="142">
        <v>51</v>
      </c>
      <c r="B7" s="53" t="s">
        <v>286</v>
      </c>
      <c r="C7" s="53" t="s">
        <v>237</v>
      </c>
      <c r="D7" s="53"/>
      <c r="E7" s="53" t="s">
        <v>238</v>
      </c>
      <c r="F7" s="54" t="s">
        <v>293</v>
      </c>
      <c r="G7" s="53"/>
      <c r="H7" s="53"/>
      <c r="I7" s="53"/>
      <c r="J7" s="53"/>
    </row>
    <row r="8" spans="1:10" ht="8.25" customHeight="1">
      <c r="A8" s="142">
        <v>67</v>
      </c>
      <c r="B8" s="53" t="s">
        <v>288</v>
      </c>
      <c r="C8" s="53" t="s">
        <v>239</v>
      </c>
      <c r="D8" s="53"/>
      <c r="E8" s="53" t="s">
        <v>240</v>
      </c>
      <c r="F8" s="54" t="s">
        <v>287</v>
      </c>
      <c r="G8" s="53" t="s">
        <v>287</v>
      </c>
      <c r="H8" s="53"/>
      <c r="I8" s="53"/>
      <c r="J8" s="53"/>
    </row>
    <row r="9" spans="1:10" ht="8.25" customHeight="1">
      <c r="A9" s="143">
        <v>68</v>
      </c>
      <c r="B9" s="53"/>
      <c r="C9" s="53" t="s">
        <v>32</v>
      </c>
      <c r="D9" s="53"/>
      <c r="E9" s="53"/>
      <c r="F9" s="54"/>
      <c r="G9" s="53"/>
      <c r="H9" s="53"/>
      <c r="I9" s="53"/>
      <c r="J9" s="53"/>
    </row>
    <row r="10" spans="1:10" ht="8.25" customHeight="1">
      <c r="A10" s="142">
        <v>70</v>
      </c>
      <c r="B10" s="53" t="s">
        <v>289</v>
      </c>
      <c r="C10" s="53" t="s">
        <v>241</v>
      </c>
      <c r="D10" s="53"/>
      <c r="E10" s="53"/>
      <c r="F10" s="54" t="s">
        <v>294</v>
      </c>
      <c r="G10" s="53"/>
      <c r="H10" s="53"/>
      <c r="I10" s="53"/>
      <c r="J10" s="53"/>
    </row>
    <row r="11" spans="1:10" ht="8.25" customHeight="1">
      <c r="A11" s="142">
        <v>71</v>
      </c>
      <c r="B11" s="53" t="s">
        <v>290</v>
      </c>
      <c r="C11" s="53" t="s">
        <v>242</v>
      </c>
      <c r="D11" s="53"/>
      <c r="E11" s="53" t="s">
        <v>235</v>
      </c>
      <c r="F11" s="54" t="s">
        <v>294</v>
      </c>
      <c r="G11" s="53"/>
      <c r="H11" s="53"/>
      <c r="I11" s="53"/>
      <c r="J11" s="53"/>
    </row>
    <row r="12" spans="1:10" ht="8.25" customHeight="1">
      <c r="A12" s="142">
        <v>93</v>
      </c>
      <c r="B12" s="53" t="s">
        <v>291</v>
      </c>
      <c r="C12" s="53"/>
      <c r="D12" s="53" t="s">
        <v>232</v>
      </c>
      <c r="E12" s="53" t="s">
        <v>243</v>
      </c>
      <c r="F12" s="54"/>
      <c r="G12" s="53"/>
      <c r="H12" s="53"/>
      <c r="I12" s="53"/>
      <c r="J12" s="53"/>
    </row>
    <row r="13" spans="1:10" ht="8.25" customHeight="1">
      <c r="A13" s="142">
        <v>107</v>
      </c>
      <c r="B13" s="53" t="s">
        <v>292</v>
      </c>
      <c r="C13" s="53" t="s">
        <v>244</v>
      </c>
      <c r="D13" s="53"/>
      <c r="E13" s="53"/>
      <c r="F13" s="54"/>
      <c r="G13" s="53"/>
      <c r="H13" s="53"/>
      <c r="I13" s="53"/>
      <c r="J13" s="53"/>
    </row>
    <row r="14" spans="1:10" ht="8.25" customHeight="1">
      <c r="A14" s="142">
        <v>111</v>
      </c>
      <c r="B14" s="53" t="s">
        <v>293</v>
      </c>
      <c r="C14" s="53" t="s">
        <v>236</v>
      </c>
      <c r="D14" s="53" t="s">
        <v>245</v>
      </c>
      <c r="E14" s="53" t="s">
        <v>246</v>
      </c>
      <c r="F14" s="54" t="s">
        <v>293</v>
      </c>
      <c r="G14" s="53"/>
      <c r="H14" s="53"/>
      <c r="I14" s="53"/>
      <c r="J14" s="53"/>
    </row>
    <row r="15" spans="1:10" ht="8.25" customHeight="1">
      <c r="A15" s="143">
        <v>116</v>
      </c>
      <c r="B15" s="53"/>
      <c r="C15" s="53"/>
      <c r="D15" s="53" t="s">
        <v>258</v>
      </c>
      <c r="E15" s="53"/>
      <c r="F15" s="54"/>
      <c r="G15" s="53"/>
      <c r="H15" s="53"/>
      <c r="I15" s="53"/>
      <c r="J15" s="53"/>
    </row>
    <row r="16" spans="1:10" ht="8.25" customHeight="1">
      <c r="A16" s="142">
        <v>118</v>
      </c>
      <c r="B16" s="53" t="s">
        <v>290</v>
      </c>
      <c r="C16" s="53" t="s">
        <v>241</v>
      </c>
      <c r="D16" s="53" t="s">
        <v>248</v>
      </c>
      <c r="E16" s="53" t="s">
        <v>243</v>
      </c>
      <c r="F16" s="54"/>
      <c r="G16" s="53"/>
      <c r="H16" s="53"/>
      <c r="I16" s="53"/>
      <c r="J16" s="53"/>
    </row>
    <row r="17" spans="1:10" ht="8.25" customHeight="1">
      <c r="A17" s="142">
        <v>135</v>
      </c>
      <c r="B17" s="53" t="s">
        <v>294</v>
      </c>
      <c r="C17" s="53"/>
      <c r="D17" s="53"/>
      <c r="E17" s="53"/>
      <c r="F17" s="54"/>
      <c r="G17" s="53"/>
      <c r="H17" s="53"/>
      <c r="I17" s="53"/>
      <c r="J17" s="53"/>
    </row>
    <row r="18" spans="1:10" ht="8.25" customHeight="1">
      <c r="A18" s="142">
        <v>141</v>
      </c>
      <c r="B18" s="53" t="s">
        <v>292</v>
      </c>
      <c r="C18" s="53" t="s">
        <v>249</v>
      </c>
      <c r="D18" s="53" t="s">
        <v>250</v>
      </c>
      <c r="E18" s="53"/>
      <c r="F18" s="54" t="s">
        <v>293</v>
      </c>
      <c r="G18" s="53"/>
      <c r="H18" s="53"/>
      <c r="I18" s="53" t="s">
        <v>252</v>
      </c>
      <c r="J18" s="53"/>
    </row>
    <row r="19" spans="1:10" ht="8.25" customHeight="1">
      <c r="A19" s="142">
        <v>148</v>
      </c>
      <c r="B19" s="53" t="s">
        <v>295</v>
      </c>
      <c r="C19" s="53" t="s">
        <v>251</v>
      </c>
      <c r="D19" s="53"/>
      <c r="E19" s="53" t="s">
        <v>240</v>
      </c>
      <c r="F19" s="54" t="s">
        <v>283</v>
      </c>
      <c r="G19" s="53"/>
      <c r="H19" s="53"/>
      <c r="I19" s="53"/>
      <c r="J19" s="53"/>
    </row>
    <row r="20" spans="1:10" ht="8.25" customHeight="1">
      <c r="A20" s="142">
        <v>171</v>
      </c>
      <c r="B20" s="53" t="s">
        <v>296</v>
      </c>
      <c r="C20" s="53" t="s">
        <v>236</v>
      </c>
      <c r="D20" s="53"/>
      <c r="E20" s="53"/>
      <c r="F20" s="54"/>
      <c r="G20" s="53"/>
      <c r="H20" s="53"/>
      <c r="I20" s="53"/>
      <c r="J20" s="53"/>
    </row>
    <row r="21" spans="1:10" ht="8.25" customHeight="1">
      <c r="A21" s="142">
        <v>217</v>
      </c>
      <c r="B21" s="53" t="s">
        <v>297</v>
      </c>
      <c r="C21" s="53"/>
      <c r="D21" s="53" t="s">
        <v>252</v>
      </c>
      <c r="E21" s="53" t="s">
        <v>254</v>
      </c>
      <c r="F21" s="54" t="s">
        <v>283</v>
      </c>
      <c r="G21" s="53"/>
      <c r="H21" s="53"/>
      <c r="I21" s="53"/>
      <c r="J21" s="53"/>
    </row>
    <row r="22" spans="1:10" ht="8.25" customHeight="1">
      <c r="A22" s="142">
        <v>233</v>
      </c>
      <c r="B22" s="53" t="s">
        <v>293</v>
      </c>
      <c r="C22" s="53"/>
      <c r="D22" s="53"/>
      <c r="E22" s="53" t="s">
        <v>256</v>
      </c>
      <c r="F22" s="54" t="s">
        <v>287</v>
      </c>
      <c r="G22" s="53"/>
      <c r="H22" s="53"/>
      <c r="I22" s="53"/>
      <c r="J22" s="53"/>
    </row>
    <row r="23" spans="1:10" ht="8.25" customHeight="1">
      <c r="A23" s="142">
        <v>234</v>
      </c>
      <c r="B23" s="53" t="s">
        <v>298</v>
      </c>
      <c r="C23" s="53"/>
      <c r="D23" s="53" t="s">
        <v>257</v>
      </c>
      <c r="E23" s="53"/>
      <c r="F23" s="54" t="s">
        <v>294</v>
      </c>
      <c r="G23" s="53"/>
      <c r="H23" s="53"/>
      <c r="I23" s="53" t="s">
        <v>313</v>
      </c>
      <c r="J23" s="53"/>
    </row>
    <row r="24" spans="1:10" ht="8.25" customHeight="1">
      <c r="A24" s="142">
        <v>292</v>
      </c>
      <c r="B24" s="53" t="s">
        <v>294</v>
      </c>
      <c r="C24" s="53"/>
      <c r="D24" s="53" t="s">
        <v>247</v>
      </c>
      <c r="E24" s="53"/>
      <c r="F24" s="54"/>
      <c r="G24" s="53"/>
      <c r="H24" s="53"/>
      <c r="I24" s="53"/>
      <c r="J24" s="53"/>
    </row>
    <row r="25" spans="1:10" ht="8.25" customHeight="1">
      <c r="A25" s="142">
        <v>294</v>
      </c>
      <c r="B25" s="53" t="s">
        <v>296</v>
      </c>
      <c r="C25" s="53" t="s">
        <v>249</v>
      </c>
      <c r="D25" s="53"/>
      <c r="E25" s="53"/>
      <c r="F25" s="54" t="s">
        <v>287</v>
      </c>
      <c r="G25" s="53" t="s">
        <v>287</v>
      </c>
      <c r="H25" s="53"/>
      <c r="I25" s="53"/>
      <c r="J25" s="53"/>
    </row>
    <row r="26" spans="1:10" ht="8.25" customHeight="1">
      <c r="A26" s="142">
        <v>330</v>
      </c>
      <c r="B26" s="53" t="s">
        <v>295</v>
      </c>
      <c r="C26" s="53" t="s">
        <v>259</v>
      </c>
      <c r="D26" s="53"/>
      <c r="E26" s="53"/>
      <c r="F26" s="54"/>
      <c r="G26" s="53"/>
      <c r="H26" s="53"/>
      <c r="I26" s="53"/>
      <c r="J26" s="53"/>
    </row>
    <row r="27" spans="1:10" ht="8.25" customHeight="1">
      <c r="A27" s="142">
        <v>343</v>
      </c>
      <c r="B27" s="53" t="s">
        <v>290</v>
      </c>
      <c r="C27" s="53" t="s">
        <v>237</v>
      </c>
      <c r="D27" s="53"/>
      <c r="E27" s="53" t="s">
        <v>235</v>
      </c>
      <c r="F27" s="54" t="s">
        <v>283</v>
      </c>
      <c r="G27" s="53"/>
      <c r="H27" s="53"/>
      <c r="I27" s="53"/>
      <c r="J27" s="53"/>
    </row>
    <row r="28" spans="1:10" ht="8.25" customHeight="1">
      <c r="A28" s="142">
        <v>359</v>
      </c>
      <c r="B28" s="53" t="s">
        <v>299</v>
      </c>
      <c r="C28" s="53" t="s">
        <v>241</v>
      </c>
      <c r="D28" s="53" t="s">
        <v>260</v>
      </c>
      <c r="E28" s="53" t="s">
        <v>235</v>
      </c>
      <c r="F28" s="54" t="s">
        <v>294</v>
      </c>
      <c r="G28" s="53"/>
      <c r="H28" s="53"/>
      <c r="I28" s="53"/>
      <c r="J28" s="53"/>
    </row>
    <row r="29" spans="1:10" ht="8.25" customHeight="1">
      <c r="A29" s="143">
        <v>393</v>
      </c>
      <c r="B29" s="53"/>
      <c r="C29" s="53"/>
      <c r="D29" s="53"/>
      <c r="E29" s="53"/>
      <c r="F29" s="54"/>
      <c r="G29" s="53"/>
      <c r="H29" s="53"/>
      <c r="I29" s="53"/>
      <c r="J29" s="53"/>
    </row>
    <row r="30" spans="1:10" ht="8.25" customHeight="1">
      <c r="A30" s="142">
        <v>399</v>
      </c>
      <c r="B30" s="53" t="s">
        <v>300</v>
      </c>
      <c r="C30" s="53" t="s">
        <v>249</v>
      </c>
      <c r="D30" s="53" t="s">
        <v>252</v>
      </c>
      <c r="E30" s="53"/>
      <c r="F30" s="54" t="s">
        <v>294</v>
      </c>
      <c r="G30" s="53"/>
      <c r="H30" s="53"/>
      <c r="I30" s="53"/>
      <c r="J30" s="53"/>
    </row>
    <row r="31" spans="1:10" ht="8.25" customHeight="1">
      <c r="A31" s="142">
        <v>461</v>
      </c>
      <c r="B31" s="53" t="s">
        <v>301</v>
      </c>
      <c r="C31" s="53"/>
      <c r="D31" s="53" t="s">
        <v>261</v>
      </c>
      <c r="E31" s="53"/>
      <c r="F31" s="54"/>
      <c r="G31" s="53"/>
      <c r="H31" s="53"/>
      <c r="I31" s="53"/>
      <c r="J31" s="53"/>
    </row>
    <row r="32" spans="1:10" ht="8.25" customHeight="1">
      <c r="A32" s="142">
        <v>469</v>
      </c>
      <c r="B32" s="53" t="s">
        <v>299</v>
      </c>
      <c r="C32" s="53" t="s">
        <v>262</v>
      </c>
      <c r="D32" s="53"/>
      <c r="E32" s="53"/>
      <c r="F32" s="54" t="s">
        <v>287</v>
      </c>
      <c r="G32" s="53" t="s">
        <v>283</v>
      </c>
      <c r="H32" s="53" t="s">
        <v>244</v>
      </c>
      <c r="I32" s="53"/>
      <c r="J32" s="53"/>
    </row>
    <row r="33" spans="1:10" ht="8.25" customHeight="1">
      <c r="A33" s="142">
        <v>494</v>
      </c>
      <c r="B33" s="53" t="s">
        <v>301</v>
      </c>
      <c r="C33" s="53" t="s">
        <v>249</v>
      </c>
      <c r="D33" s="53"/>
      <c r="E33" s="53"/>
      <c r="F33" s="54"/>
      <c r="G33" s="53"/>
      <c r="H33" s="53"/>
      <c r="I33" s="53"/>
      <c r="J33" s="53"/>
    </row>
    <row r="34" spans="1:10" ht="8.25" customHeight="1">
      <c r="A34" s="142">
        <v>503</v>
      </c>
      <c r="B34" s="53" t="s">
        <v>294</v>
      </c>
      <c r="C34" s="53"/>
      <c r="D34" s="53" t="s">
        <v>263</v>
      </c>
      <c r="E34" s="53" t="s">
        <v>238</v>
      </c>
      <c r="F34" s="54"/>
      <c r="G34" s="53"/>
      <c r="H34" s="53"/>
      <c r="I34" s="53"/>
      <c r="J34" s="53"/>
    </row>
    <row r="35" spans="1:10" ht="8.25" customHeight="1">
      <c r="A35" s="142">
        <v>537</v>
      </c>
      <c r="B35" s="53" t="s">
        <v>302</v>
      </c>
      <c r="C35" s="53"/>
      <c r="D35" s="53" t="s">
        <v>264</v>
      </c>
      <c r="E35" s="53"/>
      <c r="F35" s="54"/>
      <c r="G35" s="53"/>
      <c r="H35" s="53"/>
      <c r="I35" s="53"/>
      <c r="J35" s="53"/>
    </row>
    <row r="36" spans="1:10" ht="8.25" customHeight="1">
      <c r="A36" s="142">
        <v>573</v>
      </c>
      <c r="B36" s="53" t="s">
        <v>303</v>
      </c>
      <c r="C36" s="53"/>
      <c r="D36" s="53" t="s">
        <v>265</v>
      </c>
      <c r="E36" s="53" t="s">
        <v>266</v>
      </c>
      <c r="F36" s="54" t="s">
        <v>294</v>
      </c>
      <c r="G36" s="53"/>
      <c r="H36" s="53"/>
      <c r="I36" s="53"/>
      <c r="J36" s="53"/>
    </row>
    <row r="37" spans="1:10" ht="8.25" customHeight="1">
      <c r="A37" s="142">
        <v>694</v>
      </c>
      <c r="B37" s="53" t="s">
        <v>304</v>
      </c>
      <c r="C37" s="53" t="s">
        <v>249</v>
      </c>
      <c r="D37" s="53" t="s">
        <v>248</v>
      </c>
      <c r="E37" s="53"/>
      <c r="F37" s="54"/>
      <c r="G37" s="53"/>
      <c r="H37" s="53"/>
      <c r="I37" s="53"/>
      <c r="J37" s="53"/>
    </row>
    <row r="38" spans="1:10" ht="8.25" customHeight="1">
      <c r="A38" s="142">
        <v>829</v>
      </c>
      <c r="B38" s="53" t="s">
        <v>294</v>
      </c>
      <c r="C38" s="53" t="s">
        <v>249</v>
      </c>
      <c r="D38" s="53"/>
      <c r="E38" s="53"/>
      <c r="F38" s="54"/>
      <c r="G38" s="53"/>
      <c r="H38" s="53"/>
      <c r="I38" s="53"/>
      <c r="J38" s="53"/>
    </row>
    <row r="39" spans="1:10" ht="8.25" customHeight="1">
      <c r="A39" s="142">
        <v>830</v>
      </c>
      <c r="B39" s="53" t="s">
        <v>302</v>
      </c>
      <c r="C39" s="53"/>
      <c r="D39" s="53"/>
      <c r="E39" s="53" t="s">
        <v>267</v>
      </c>
      <c r="F39" s="54"/>
      <c r="G39" s="53"/>
      <c r="H39" s="53"/>
      <c r="I39" s="53"/>
      <c r="J39" s="53"/>
    </row>
    <row r="40" spans="1:10" ht="8.25" customHeight="1">
      <c r="A40" s="142">
        <v>832</v>
      </c>
      <c r="B40" s="53" t="s">
        <v>291</v>
      </c>
      <c r="C40" s="53" t="s">
        <v>291</v>
      </c>
      <c r="D40" s="53"/>
      <c r="E40" s="53"/>
      <c r="F40" s="54"/>
      <c r="G40" s="53"/>
      <c r="H40" s="53"/>
      <c r="I40" s="53"/>
      <c r="J40" s="53"/>
    </row>
    <row r="41" spans="1:10" ht="8.25" customHeight="1">
      <c r="A41" s="142">
        <v>868</v>
      </c>
      <c r="B41" s="53" t="s">
        <v>286</v>
      </c>
      <c r="C41" s="53" t="s">
        <v>268</v>
      </c>
      <c r="D41" s="53" t="s">
        <v>265</v>
      </c>
      <c r="E41" s="53"/>
      <c r="F41" s="54"/>
      <c r="G41" s="53"/>
      <c r="H41" s="53"/>
      <c r="I41" s="53"/>
      <c r="J41" s="53"/>
    </row>
    <row r="42" spans="1:10" ht="8.25" customHeight="1">
      <c r="A42" s="142">
        <v>888</v>
      </c>
      <c r="B42" s="53" t="s">
        <v>294</v>
      </c>
      <c r="C42" s="53"/>
      <c r="D42" s="53"/>
      <c r="E42" s="53"/>
      <c r="F42" s="54" t="s">
        <v>283</v>
      </c>
      <c r="G42" s="53"/>
      <c r="H42" s="53"/>
      <c r="I42" s="53"/>
      <c r="J42" s="53"/>
    </row>
    <row r="43" spans="1:10" ht="8.25" customHeight="1">
      <c r="A43" s="142">
        <v>910</v>
      </c>
      <c r="B43" s="53" t="s">
        <v>305</v>
      </c>
      <c r="C43" s="53" t="s">
        <v>269</v>
      </c>
      <c r="D43" s="53"/>
      <c r="E43" s="53"/>
      <c r="F43" s="54" t="s">
        <v>294</v>
      </c>
      <c r="G43" s="53"/>
      <c r="H43" s="53"/>
      <c r="I43" s="53"/>
      <c r="J43" s="53"/>
    </row>
    <row r="44" spans="1:10" ht="8.25" customHeight="1">
      <c r="A44" s="143">
        <v>980</v>
      </c>
      <c r="B44" s="53" t="s">
        <v>283</v>
      </c>
      <c r="C44" s="53" t="s">
        <v>236</v>
      </c>
      <c r="D44" s="53"/>
      <c r="E44" s="53"/>
      <c r="F44" s="54"/>
      <c r="G44" s="53"/>
      <c r="H44" s="53"/>
      <c r="I44" s="53"/>
      <c r="J44" s="53"/>
    </row>
    <row r="45" spans="1:10" ht="8.25" customHeight="1">
      <c r="A45" s="142">
        <v>1018</v>
      </c>
      <c r="B45" s="53" t="s">
        <v>300</v>
      </c>
      <c r="C45" s="53"/>
      <c r="D45" s="53"/>
      <c r="E45" s="53" t="s">
        <v>243</v>
      </c>
      <c r="F45" s="54"/>
      <c r="G45" s="53"/>
      <c r="H45" s="53"/>
      <c r="I45" s="53"/>
      <c r="J45" s="53"/>
    </row>
    <row r="46" spans="1:10" ht="8.25" customHeight="1">
      <c r="A46" s="142">
        <v>1024</v>
      </c>
      <c r="B46" s="53" t="s">
        <v>292</v>
      </c>
      <c r="C46" s="53"/>
      <c r="D46" s="53"/>
      <c r="E46" s="53" t="s">
        <v>270</v>
      </c>
      <c r="F46" s="54"/>
      <c r="G46" s="53"/>
      <c r="H46" s="53"/>
      <c r="I46" s="53"/>
      <c r="J46" s="53"/>
    </row>
    <row r="47" spans="1:10" ht="8.25" customHeight="1">
      <c r="A47" s="142">
        <v>1038</v>
      </c>
      <c r="B47" s="53" t="s">
        <v>298</v>
      </c>
      <c r="C47" s="53" t="s">
        <v>233</v>
      </c>
      <c r="D47" s="53"/>
      <c r="E47" s="53" t="s">
        <v>267</v>
      </c>
      <c r="F47" s="54"/>
      <c r="G47" s="53"/>
      <c r="H47" s="53"/>
      <c r="I47" s="53"/>
      <c r="J47" s="53"/>
    </row>
    <row r="48" spans="1:10" ht="8.25" customHeight="1">
      <c r="A48" s="142">
        <v>1058</v>
      </c>
      <c r="B48" s="53" t="s">
        <v>289</v>
      </c>
      <c r="C48" s="53"/>
      <c r="D48" s="53"/>
      <c r="E48" s="53" t="s">
        <v>235</v>
      </c>
      <c r="F48" s="54" t="s">
        <v>294</v>
      </c>
      <c r="G48" s="53"/>
      <c r="H48" s="53"/>
      <c r="I48" s="53"/>
      <c r="J48" s="53"/>
    </row>
    <row r="49" spans="1:10" ht="8.25" customHeight="1">
      <c r="A49" s="142">
        <v>1086</v>
      </c>
      <c r="B49" s="53" t="s">
        <v>295</v>
      </c>
      <c r="C49" s="53" t="s">
        <v>236</v>
      </c>
      <c r="D49" s="53" t="s">
        <v>271</v>
      </c>
      <c r="E49" s="53"/>
      <c r="F49" s="54" t="s">
        <v>283</v>
      </c>
      <c r="G49" s="53"/>
      <c r="H49" s="53"/>
      <c r="I49" s="53"/>
      <c r="J49" s="53"/>
    </row>
    <row r="50" spans="1:10" ht="8.25" customHeight="1">
      <c r="A50" s="142">
        <v>1094</v>
      </c>
      <c r="B50" s="53" t="s">
        <v>292</v>
      </c>
      <c r="C50" s="53" t="s">
        <v>241</v>
      </c>
      <c r="D50" s="53"/>
      <c r="E50" s="53"/>
      <c r="F50" s="54"/>
      <c r="G50" s="53"/>
      <c r="H50" s="53"/>
      <c r="I50" s="53"/>
      <c r="J50" s="53"/>
    </row>
    <row r="51" spans="1:10" ht="8.25" customHeight="1">
      <c r="A51" s="142">
        <v>1108</v>
      </c>
      <c r="B51" s="53" t="s">
        <v>294</v>
      </c>
      <c r="C51" s="53"/>
      <c r="D51" s="53" t="s">
        <v>247</v>
      </c>
      <c r="E51" s="53" t="s">
        <v>243</v>
      </c>
      <c r="F51" s="54"/>
      <c r="G51" s="53"/>
      <c r="H51" s="53"/>
      <c r="I51" s="53"/>
      <c r="J51" s="53"/>
    </row>
    <row r="52" spans="1:10" ht="8.25" customHeight="1">
      <c r="A52" s="142">
        <v>1114</v>
      </c>
      <c r="B52" s="53" t="s">
        <v>299</v>
      </c>
      <c r="C52" s="53" t="s">
        <v>272</v>
      </c>
      <c r="D52" s="53" t="s">
        <v>273</v>
      </c>
      <c r="E52" s="53" t="s">
        <v>240</v>
      </c>
      <c r="F52" s="54" t="s">
        <v>287</v>
      </c>
      <c r="G52" s="53"/>
      <c r="H52" s="53"/>
      <c r="I52" s="53"/>
      <c r="J52" s="53"/>
    </row>
    <row r="53" spans="1:10" ht="8.25" customHeight="1">
      <c r="A53" s="143">
        <v>1327</v>
      </c>
      <c r="B53" s="53" t="s">
        <v>301</v>
      </c>
      <c r="C53" s="53"/>
      <c r="D53" s="53"/>
      <c r="E53" s="53"/>
      <c r="F53" s="54"/>
      <c r="G53" s="53"/>
      <c r="H53" s="53"/>
      <c r="I53" s="53"/>
      <c r="J53" s="53"/>
    </row>
    <row r="54" spans="1:10" ht="8.25" customHeight="1">
      <c r="A54" s="142">
        <v>1477</v>
      </c>
      <c r="B54" s="53"/>
      <c r="C54" s="53" t="s">
        <v>269</v>
      </c>
      <c r="D54" s="53"/>
      <c r="E54" s="53"/>
      <c r="F54" s="54"/>
      <c r="G54" s="53"/>
      <c r="H54" s="53"/>
      <c r="I54" s="53"/>
      <c r="J54" s="53"/>
    </row>
    <row r="55" spans="1:10" ht="8.25" customHeight="1">
      <c r="A55" s="142">
        <v>1501</v>
      </c>
      <c r="B55" s="53" t="s">
        <v>302</v>
      </c>
      <c r="C55" s="53" t="s">
        <v>241</v>
      </c>
      <c r="D55" s="53" t="s">
        <v>232</v>
      </c>
      <c r="E55" s="53" t="s">
        <v>238</v>
      </c>
      <c r="F55" s="54"/>
      <c r="G55" s="53"/>
      <c r="H55" s="53"/>
      <c r="I55" s="53"/>
      <c r="J55" s="53"/>
    </row>
    <row r="56" spans="1:10" ht="8.25" customHeight="1">
      <c r="A56" s="142">
        <v>1519</v>
      </c>
      <c r="B56" s="53" t="s">
        <v>296</v>
      </c>
      <c r="C56" s="53" t="s">
        <v>274</v>
      </c>
      <c r="D56" s="53" t="s">
        <v>247</v>
      </c>
      <c r="E56" s="53"/>
      <c r="F56" s="54" t="s">
        <v>294</v>
      </c>
      <c r="G56" s="53"/>
      <c r="H56" s="53"/>
      <c r="I56" s="53"/>
      <c r="J56" s="53"/>
    </row>
    <row r="57" spans="1:10" ht="8.25" customHeight="1">
      <c r="A57" s="143">
        <v>1529</v>
      </c>
      <c r="B57" s="53"/>
      <c r="C57" s="53"/>
      <c r="D57" s="53"/>
      <c r="E57" s="53"/>
      <c r="F57" s="54"/>
      <c r="G57" s="53"/>
      <c r="H57" s="53"/>
      <c r="I57" s="53"/>
      <c r="J57" s="53"/>
    </row>
    <row r="58" spans="1:10" ht="8.25" customHeight="1">
      <c r="A58" s="142">
        <v>1538</v>
      </c>
      <c r="B58" s="53" t="s">
        <v>302</v>
      </c>
      <c r="C58" s="53" t="s">
        <v>241</v>
      </c>
      <c r="D58" s="53" t="s">
        <v>248</v>
      </c>
      <c r="E58" s="53" t="s">
        <v>235</v>
      </c>
      <c r="F58" s="54" t="s">
        <v>293</v>
      </c>
      <c r="G58" s="53"/>
      <c r="H58" s="53"/>
      <c r="I58" s="53"/>
      <c r="J58" s="53"/>
    </row>
    <row r="59" spans="1:10" ht="8.25" customHeight="1">
      <c r="A59" s="142">
        <v>1592</v>
      </c>
      <c r="B59" s="53" t="s">
        <v>300</v>
      </c>
      <c r="C59" s="53" t="s">
        <v>233</v>
      </c>
      <c r="D59" s="53" t="s">
        <v>247</v>
      </c>
      <c r="E59" s="53"/>
      <c r="F59" s="54" t="s">
        <v>294</v>
      </c>
      <c r="G59" s="53"/>
      <c r="H59" s="53"/>
      <c r="I59" s="53"/>
      <c r="J59" s="53"/>
    </row>
    <row r="60" spans="1:10" ht="8.25" customHeight="1">
      <c r="A60" s="142">
        <v>1625</v>
      </c>
      <c r="B60" s="53" t="s">
        <v>285</v>
      </c>
      <c r="C60" s="53" t="s">
        <v>241</v>
      </c>
      <c r="D60" s="53" t="s">
        <v>248</v>
      </c>
      <c r="E60" s="53"/>
      <c r="F60" s="54" t="s">
        <v>287</v>
      </c>
      <c r="G60" s="53"/>
      <c r="H60" s="53"/>
      <c r="I60" s="53"/>
      <c r="J60" s="53"/>
    </row>
    <row r="61" spans="1:10" ht="8.25" customHeight="1">
      <c r="A61" s="143">
        <v>1646</v>
      </c>
      <c r="B61" s="53"/>
      <c r="C61" s="53"/>
      <c r="D61" s="53"/>
      <c r="E61" s="53"/>
      <c r="F61" s="54"/>
      <c r="G61" s="53"/>
      <c r="H61" s="53"/>
      <c r="I61" s="53"/>
      <c r="J61" s="53"/>
    </row>
    <row r="62" spans="1:10" ht="8.25" customHeight="1">
      <c r="A62" s="142">
        <v>1675</v>
      </c>
      <c r="B62" s="53" t="s">
        <v>294</v>
      </c>
      <c r="C62" s="53"/>
      <c r="D62" s="53" t="s">
        <v>247</v>
      </c>
      <c r="E62" s="53" t="s">
        <v>255</v>
      </c>
      <c r="F62" s="54"/>
      <c r="G62" s="53"/>
      <c r="H62" s="53"/>
      <c r="I62" s="53"/>
      <c r="J62" s="53"/>
    </row>
    <row r="63" spans="1:10" ht="8.25" customHeight="1">
      <c r="A63" s="142">
        <v>1714</v>
      </c>
      <c r="B63" s="53" t="s">
        <v>290</v>
      </c>
      <c r="C63" s="53" t="s">
        <v>275</v>
      </c>
      <c r="D63" s="53" t="s">
        <v>245</v>
      </c>
      <c r="E63" s="53" t="s">
        <v>276</v>
      </c>
      <c r="F63" s="54" t="s">
        <v>293</v>
      </c>
      <c r="G63" s="53"/>
      <c r="H63" s="53"/>
      <c r="I63" s="53"/>
      <c r="J63" s="53"/>
    </row>
    <row r="64" spans="1:10" ht="8.25" customHeight="1">
      <c r="A64" s="142">
        <v>1718</v>
      </c>
      <c r="B64" s="53" t="s">
        <v>302</v>
      </c>
      <c r="C64" s="53"/>
      <c r="D64" s="53" t="s">
        <v>277</v>
      </c>
      <c r="E64" s="53" t="s">
        <v>235</v>
      </c>
      <c r="F64" s="54" t="s">
        <v>283</v>
      </c>
      <c r="G64" s="53"/>
      <c r="H64" s="53"/>
      <c r="I64" s="53"/>
      <c r="J64" s="53"/>
    </row>
    <row r="65" spans="1:10" ht="8.25" customHeight="1">
      <c r="A65" s="142">
        <v>1720</v>
      </c>
      <c r="B65" s="53" t="s">
        <v>294</v>
      </c>
      <c r="C65" s="53"/>
      <c r="D65" s="53" t="s">
        <v>245</v>
      </c>
      <c r="E65" s="53"/>
      <c r="F65" s="54"/>
      <c r="G65" s="53"/>
      <c r="H65" s="53"/>
      <c r="I65" s="53"/>
      <c r="J65" s="53"/>
    </row>
    <row r="66" spans="1:10" ht="8.25" customHeight="1">
      <c r="A66" s="142">
        <v>1730</v>
      </c>
      <c r="B66" s="53" t="s">
        <v>291</v>
      </c>
      <c r="C66" s="53"/>
      <c r="D66" s="53" t="s">
        <v>278</v>
      </c>
      <c r="E66" s="53"/>
      <c r="F66" s="54" t="s">
        <v>294</v>
      </c>
      <c r="G66" s="53"/>
      <c r="H66" s="53"/>
      <c r="I66" s="53"/>
      <c r="J66" s="53"/>
    </row>
    <row r="67" spans="1:10" ht="8.25" customHeight="1">
      <c r="A67" s="142">
        <v>1732</v>
      </c>
      <c r="B67" s="53" t="s">
        <v>295</v>
      </c>
      <c r="C67" s="53" t="s">
        <v>249</v>
      </c>
      <c r="D67" s="53" t="s">
        <v>247</v>
      </c>
      <c r="E67" s="53" t="s">
        <v>235</v>
      </c>
      <c r="F67" s="54" t="s">
        <v>294</v>
      </c>
      <c r="G67" s="53"/>
      <c r="H67" s="53"/>
      <c r="I67" s="53"/>
      <c r="J67" s="53"/>
    </row>
    <row r="68" spans="1:10" ht="8.25" customHeight="1">
      <c r="A68" s="142">
        <v>1741</v>
      </c>
      <c r="B68" s="53" t="s">
        <v>287</v>
      </c>
      <c r="C68" s="53"/>
      <c r="D68" s="53"/>
      <c r="E68" s="53" t="s">
        <v>243</v>
      </c>
      <c r="F68" s="54"/>
      <c r="G68" s="53"/>
      <c r="H68" s="53"/>
      <c r="I68" s="53"/>
      <c r="J68" s="53"/>
    </row>
    <row r="69" spans="1:10" ht="8.25" customHeight="1">
      <c r="A69" s="142">
        <v>1747</v>
      </c>
      <c r="B69" s="53" t="s">
        <v>293</v>
      </c>
      <c r="C69" s="53"/>
      <c r="D69" s="53"/>
      <c r="E69" s="53"/>
      <c r="F69" s="54"/>
      <c r="G69" s="53"/>
      <c r="H69" s="53"/>
      <c r="I69" s="53"/>
      <c r="J69" s="53"/>
    </row>
    <row r="70" spans="1:10" ht="8.25" customHeight="1">
      <c r="A70" s="142">
        <v>1902</v>
      </c>
      <c r="B70" s="53" t="s">
        <v>290</v>
      </c>
      <c r="C70" s="53" t="s">
        <v>233</v>
      </c>
      <c r="D70" s="53" t="s">
        <v>248</v>
      </c>
      <c r="E70" s="53" t="s">
        <v>256</v>
      </c>
      <c r="F70" s="54" t="s">
        <v>294</v>
      </c>
      <c r="G70" s="53"/>
      <c r="H70" s="53"/>
      <c r="I70" s="53"/>
      <c r="J70" s="53"/>
    </row>
    <row r="71" spans="1:10" ht="8.25" customHeight="1">
      <c r="A71" s="142">
        <v>2056</v>
      </c>
      <c r="B71" s="53" t="s">
        <v>295</v>
      </c>
      <c r="C71" s="53" t="s">
        <v>279</v>
      </c>
      <c r="D71" s="53" t="s">
        <v>247</v>
      </c>
      <c r="E71" s="53"/>
      <c r="F71" s="54" t="s">
        <v>287</v>
      </c>
      <c r="G71" s="53"/>
      <c r="H71" s="53" t="s">
        <v>241</v>
      </c>
      <c r="I71" s="53"/>
      <c r="J71" s="53"/>
    </row>
    <row r="72" spans="1:10" ht="8.25" customHeight="1">
      <c r="A72" s="142">
        <v>2062</v>
      </c>
      <c r="B72" s="53" t="s">
        <v>286</v>
      </c>
      <c r="C72" s="53"/>
      <c r="D72" s="53" t="s">
        <v>280</v>
      </c>
      <c r="E72" s="53" t="s">
        <v>238</v>
      </c>
      <c r="F72" s="54" t="s">
        <v>293</v>
      </c>
      <c r="G72" s="53"/>
      <c r="H72" s="53"/>
      <c r="I72" s="53"/>
      <c r="J72" s="53"/>
    </row>
    <row r="73" spans="1:10" ht="8.25" customHeight="1">
      <c r="A73" s="142">
        <v>2081</v>
      </c>
      <c r="B73" s="53" t="s">
        <v>283</v>
      </c>
      <c r="C73" s="53"/>
      <c r="D73" s="53"/>
      <c r="E73" s="53"/>
      <c r="F73" s="54"/>
      <c r="G73" s="53"/>
      <c r="H73" s="53"/>
      <c r="I73" s="53"/>
      <c r="J73" s="53"/>
    </row>
    <row r="74" spans="1:10" ht="8.25" customHeight="1">
      <c r="A74" s="142">
        <v>2171</v>
      </c>
      <c r="B74" s="53" t="s">
        <v>287</v>
      </c>
      <c r="C74" s="53"/>
      <c r="D74" s="53"/>
      <c r="E74" s="53"/>
      <c r="F74" s="54"/>
      <c r="G74" s="53"/>
      <c r="H74" s="53"/>
      <c r="I74" s="53"/>
      <c r="J74" s="53"/>
    </row>
    <row r="75" spans="1:10" ht="8.25" customHeight="1">
      <c r="A75" s="142">
        <v>2194</v>
      </c>
      <c r="B75" s="53" t="s">
        <v>291</v>
      </c>
      <c r="C75" s="53"/>
      <c r="D75" s="53"/>
      <c r="E75" s="53" t="s">
        <v>256</v>
      </c>
      <c r="F75" s="54"/>
      <c r="G75" s="53"/>
      <c r="H75" s="53"/>
      <c r="I75" s="53"/>
      <c r="J75" s="53"/>
    </row>
    <row r="76" spans="1:10" ht="8.25" customHeight="1">
      <c r="A76" s="142">
        <v>2337</v>
      </c>
      <c r="B76" s="53" t="s">
        <v>306</v>
      </c>
      <c r="C76" s="53" t="s">
        <v>236</v>
      </c>
      <c r="D76" s="53"/>
      <c r="E76" s="53" t="s">
        <v>253</v>
      </c>
      <c r="F76" s="54" t="s">
        <v>294</v>
      </c>
      <c r="G76" s="53"/>
      <c r="H76" s="53"/>
      <c r="I76" s="53"/>
      <c r="J76" s="53"/>
    </row>
    <row r="77" spans="1:10" ht="8.25" customHeight="1">
      <c r="A77" s="142">
        <v>2481</v>
      </c>
      <c r="B77" s="53" t="s">
        <v>283</v>
      </c>
      <c r="C77" s="53" t="s">
        <v>233</v>
      </c>
      <c r="D77" s="53"/>
      <c r="E77" s="53"/>
      <c r="F77" s="54"/>
      <c r="G77" s="53"/>
      <c r="H77" s="53"/>
      <c r="I77" s="53"/>
      <c r="J77" s="53"/>
    </row>
    <row r="78" spans="1:10" ht="8.25" customHeight="1">
      <c r="A78" s="142">
        <v>2771</v>
      </c>
      <c r="B78" s="53" t="s">
        <v>307</v>
      </c>
      <c r="C78" s="53"/>
      <c r="D78" s="53" t="s">
        <v>252</v>
      </c>
      <c r="E78" s="53" t="s">
        <v>281</v>
      </c>
      <c r="F78" s="54"/>
      <c r="G78" s="53"/>
      <c r="H78" s="53"/>
      <c r="I78" s="53"/>
      <c r="J78" s="53"/>
    </row>
    <row r="79" spans="1:10" ht="8.25" customHeight="1">
      <c r="A79" s="142">
        <v>2775</v>
      </c>
      <c r="B79" s="53" t="s">
        <v>287</v>
      </c>
      <c r="C79" s="53" t="s">
        <v>244</v>
      </c>
      <c r="D79" s="53"/>
      <c r="E79" s="53"/>
      <c r="F79" s="54" t="s">
        <v>294</v>
      </c>
      <c r="G79" s="53"/>
      <c r="H79" s="53"/>
      <c r="I79" s="53"/>
      <c r="J79" s="53"/>
    </row>
    <row r="80" spans="1:10" ht="8.25" customHeight="1">
      <c r="A80" s="142">
        <v>2826</v>
      </c>
      <c r="B80" s="53" t="s">
        <v>300</v>
      </c>
      <c r="C80" s="53" t="s">
        <v>244</v>
      </c>
      <c r="D80" s="53"/>
      <c r="E80" s="53" t="s">
        <v>256</v>
      </c>
      <c r="F80" s="54"/>
      <c r="G80" s="53"/>
      <c r="H80" s="53"/>
      <c r="I80" s="53"/>
      <c r="J80" s="53"/>
    </row>
    <row r="81" spans="1:10" ht="8.25" customHeight="1">
      <c r="A81" s="142">
        <v>2949</v>
      </c>
      <c r="B81" s="53" t="s">
        <v>285</v>
      </c>
      <c r="C81" s="53" t="s">
        <v>241</v>
      </c>
      <c r="D81" s="53"/>
      <c r="E81" s="53"/>
      <c r="F81" s="54"/>
      <c r="G81" s="53"/>
      <c r="H81" s="53"/>
      <c r="I81" s="53"/>
      <c r="J81" s="53"/>
    </row>
    <row r="82" spans="1:10" ht="8.25" customHeight="1">
      <c r="A82" s="142">
        <v>3138</v>
      </c>
      <c r="B82" s="53" t="s">
        <v>308</v>
      </c>
      <c r="C82" s="53"/>
      <c r="D82" s="53"/>
      <c r="E82" s="53" t="s">
        <v>314</v>
      </c>
      <c r="F82" s="54" t="s">
        <v>287</v>
      </c>
      <c r="G82" s="53"/>
      <c r="H82" s="53"/>
      <c r="I82" s="53" t="s">
        <v>282</v>
      </c>
      <c r="J82" s="53"/>
    </row>
    <row r="83" spans="1:10" ht="8.25" customHeight="1">
      <c r="A83" s="142">
        <v>3176</v>
      </c>
      <c r="B83" s="53" t="s">
        <v>294</v>
      </c>
      <c r="C83" s="53"/>
      <c r="D83" s="53"/>
      <c r="E83" s="53" t="s">
        <v>282</v>
      </c>
      <c r="F83" s="54"/>
      <c r="G83" s="53"/>
      <c r="H83" s="53"/>
      <c r="I83" s="53"/>
      <c r="J83" s="53"/>
    </row>
    <row r="84" spans="1:10" ht="8.25" customHeight="1">
      <c r="A84" s="144">
        <v>1640</v>
      </c>
      <c r="B84" s="56" t="s">
        <v>293</v>
      </c>
      <c r="C84" s="56" t="s">
        <v>244</v>
      </c>
      <c r="D84" s="56"/>
      <c r="E84" s="56"/>
      <c r="F84" s="57"/>
      <c r="G84" s="56"/>
      <c r="H84" s="56"/>
      <c r="I84" s="56"/>
      <c r="J84" s="56"/>
    </row>
    <row r="85" ht="11.25">
      <c r="A85" s="137"/>
    </row>
    <row r="86" ht="11.25">
      <c r="A86" s="135"/>
    </row>
    <row r="87" ht="11.25">
      <c r="A87" s="135"/>
    </row>
    <row r="88" ht="11.25">
      <c r="A88" s="135"/>
    </row>
    <row r="89" ht="11.25">
      <c r="A89" s="135"/>
    </row>
    <row r="90" ht="11.25">
      <c r="A90" s="136"/>
    </row>
    <row r="91" ht="11.25">
      <c r="A91" s="135"/>
    </row>
    <row r="92" ht="11.25">
      <c r="A92" s="135"/>
    </row>
    <row r="93" ht="11.25">
      <c r="A93" s="135"/>
    </row>
    <row r="94" ht="11.25">
      <c r="A94" s="135"/>
    </row>
    <row r="95" ht="11.25">
      <c r="A95" s="135"/>
    </row>
    <row r="96" ht="11.25">
      <c r="A96" s="136"/>
    </row>
    <row r="97" ht="11.25">
      <c r="A97" s="135"/>
    </row>
    <row r="98" ht="11.25">
      <c r="A98" s="135"/>
    </row>
    <row r="99" ht="11.25">
      <c r="A99" s="135"/>
    </row>
    <row r="100" ht="11.25">
      <c r="A100" s="135"/>
    </row>
    <row r="101" ht="11.25">
      <c r="A101" s="135"/>
    </row>
    <row r="102" ht="11.25">
      <c r="A102" s="135"/>
    </row>
    <row r="103" ht="11.25">
      <c r="A103" s="135"/>
    </row>
    <row r="104" ht="11.25">
      <c r="A104" s="135"/>
    </row>
    <row r="105" ht="11.25">
      <c r="A105" s="135"/>
    </row>
    <row r="106" ht="11.25">
      <c r="A106" s="135"/>
    </row>
    <row r="107" ht="11.25">
      <c r="A107" s="135"/>
    </row>
    <row r="108" ht="11.25">
      <c r="A108" s="135"/>
    </row>
    <row r="109" ht="11.25">
      <c r="A109" s="135"/>
    </row>
    <row r="110" ht="11.25">
      <c r="A110" s="136"/>
    </row>
    <row r="111" ht="11.25">
      <c r="A111" s="135"/>
    </row>
    <row r="112" ht="11.25">
      <c r="A112" s="135"/>
    </row>
    <row r="113" ht="11.25">
      <c r="A113" s="135"/>
    </row>
    <row r="114" ht="11.25">
      <c r="A114" s="135"/>
    </row>
    <row r="115" ht="11.25">
      <c r="A115" s="135"/>
    </row>
    <row r="116" ht="11.25">
      <c r="A116" s="135"/>
    </row>
    <row r="117" ht="11.25">
      <c r="A117" s="135"/>
    </row>
    <row r="118" ht="11.25">
      <c r="A118" s="135"/>
    </row>
    <row r="119" ht="11.25">
      <c r="A119" s="135"/>
    </row>
    <row r="120" ht="11.25">
      <c r="A120" s="135"/>
    </row>
    <row r="121" ht="11.25">
      <c r="A121" s="135"/>
    </row>
    <row r="122" ht="11.25">
      <c r="A122" s="135"/>
    </row>
    <row r="123" ht="11.25">
      <c r="A123" s="135"/>
    </row>
    <row r="124" ht="11.25">
      <c r="A124" s="135"/>
    </row>
    <row r="125" ht="11.25">
      <c r="A125" s="136"/>
    </row>
    <row r="126" ht="11.25">
      <c r="A126" s="135"/>
    </row>
    <row r="127" ht="11.25">
      <c r="A127" s="135"/>
    </row>
    <row r="128" ht="11.25">
      <c r="A128" s="135"/>
    </row>
    <row r="129" ht="11.25">
      <c r="A129" s="135"/>
    </row>
    <row r="130" ht="11.25">
      <c r="A130" s="135"/>
    </row>
    <row r="131" ht="11.25">
      <c r="A131" s="135"/>
    </row>
    <row r="132" ht="11.25">
      <c r="A132" s="135"/>
    </row>
    <row r="133" ht="11.25">
      <c r="A133" s="135"/>
    </row>
    <row r="134" ht="11.25">
      <c r="A134" s="136"/>
    </row>
    <row r="135" ht="11.25">
      <c r="A135" s="135"/>
    </row>
    <row r="136" ht="11.25">
      <c r="A136" s="135"/>
    </row>
    <row r="137" ht="11.25">
      <c r="A137" s="135"/>
    </row>
    <row r="138" ht="11.25">
      <c r="A138" s="136"/>
    </row>
    <row r="139" ht="11.25">
      <c r="A139" s="135"/>
    </row>
    <row r="140" ht="11.25">
      <c r="A140" s="135"/>
    </row>
    <row r="141" ht="11.25">
      <c r="A141" s="135"/>
    </row>
    <row r="142" ht="11.25">
      <c r="A142" s="136"/>
    </row>
    <row r="143" ht="11.25">
      <c r="A143" s="135"/>
    </row>
    <row r="144" ht="11.25">
      <c r="A144" s="135"/>
    </row>
    <row r="145" ht="11.25">
      <c r="A145" s="135"/>
    </row>
    <row r="146" ht="11.25">
      <c r="A146" s="135"/>
    </row>
    <row r="147" ht="11.25">
      <c r="A147" s="135"/>
    </row>
    <row r="148" ht="11.25">
      <c r="A148" s="135"/>
    </row>
    <row r="149" ht="11.25">
      <c r="A149" s="135"/>
    </row>
    <row r="150" ht="11.25">
      <c r="A150" s="135"/>
    </row>
    <row r="151" ht="11.25">
      <c r="A151" s="135"/>
    </row>
    <row r="152" ht="11.25">
      <c r="A152" s="135"/>
    </row>
    <row r="153" ht="11.25">
      <c r="A153" s="135"/>
    </row>
    <row r="154" ht="11.25">
      <c r="A154" s="135"/>
    </row>
    <row r="155" ht="11.25">
      <c r="A155" s="135"/>
    </row>
    <row r="156" ht="11.25">
      <c r="A156" s="135"/>
    </row>
    <row r="157" ht="11.25">
      <c r="A157" s="135"/>
    </row>
    <row r="158" ht="11.25">
      <c r="A158" s="135"/>
    </row>
    <row r="159" ht="11.25">
      <c r="A159" s="135"/>
    </row>
    <row r="160" ht="11.25">
      <c r="A160" s="135"/>
    </row>
    <row r="161" ht="11.25">
      <c r="A161" s="135"/>
    </row>
    <row r="162" ht="11.25">
      <c r="A162" s="135"/>
    </row>
    <row r="163" ht="11.25">
      <c r="A163" s="135"/>
    </row>
    <row r="164" ht="11.25">
      <c r="A164" s="135"/>
    </row>
    <row r="165" ht="11.25">
      <c r="A165" s="137"/>
    </row>
  </sheetData>
  <sheetProtection/>
  <mergeCells count="3">
    <mergeCell ref="B1:E1"/>
    <mergeCell ref="F1:J1"/>
    <mergeCell ref="A1:A2"/>
  </mergeCells>
  <printOptions/>
  <pageMargins left="0.5" right="0.5" top="0.5" bottom="0.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65"/>
  <sheetViews>
    <sheetView showGridLines="0" zoomScalePageLayoutView="0" workbookViewId="0" topLeftCell="A1">
      <pane ySplit="2" topLeftCell="A61" activePane="bottomLeft" state="frozen"/>
      <selection pane="topLeft" activeCell="A1" sqref="A1"/>
      <selection pane="bottomLeft" activeCell="M94" sqref="M94"/>
    </sheetView>
  </sheetViews>
  <sheetFormatPr defaultColWidth="9.140625" defaultRowHeight="15"/>
  <cols>
    <col min="1" max="1" width="5.00390625" style="90" customWidth="1"/>
    <col min="2" max="2" width="10.28125" style="90" hidden="1" customWidth="1"/>
    <col min="3" max="5" width="10.28125" style="101" hidden="1" customWidth="1"/>
    <col min="6" max="6" width="12.28125" style="101" bestFit="1" customWidth="1"/>
    <col min="7" max="7" width="9.7109375" style="90" customWidth="1"/>
    <col min="8" max="8" width="21.421875" style="90" bestFit="1" customWidth="1"/>
    <col min="9" max="9" width="7.421875" style="90" customWidth="1"/>
    <col min="10" max="10" width="6.140625" style="90" hidden="1" customWidth="1"/>
    <col min="11" max="11" width="7.140625" style="90" hidden="1" customWidth="1"/>
    <col min="12" max="12" width="8.8515625" style="90" bestFit="1" customWidth="1"/>
    <col min="13" max="13" width="12.57421875" style="90" bestFit="1" customWidth="1"/>
    <col min="14" max="14" width="4.140625" style="90" bestFit="1" customWidth="1"/>
    <col min="15" max="16384" width="9.140625" style="90" customWidth="1"/>
  </cols>
  <sheetData>
    <row r="1" spans="1:18" ht="8.25" customHeight="1">
      <c r="A1" s="736"/>
      <c r="B1" s="200" t="s">
        <v>227</v>
      </c>
      <c r="C1" s="680" t="s">
        <v>414</v>
      </c>
      <c r="D1" s="680" t="s">
        <v>415</v>
      </c>
      <c r="E1" s="680" t="s">
        <v>416</v>
      </c>
      <c r="F1" s="202" t="s">
        <v>397</v>
      </c>
      <c r="G1" s="990" t="s">
        <v>227</v>
      </c>
      <c r="H1" s="680"/>
      <c r="I1" s="701"/>
      <c r="J1" s="990" t="s">
        <v>231</v>
      </c>
      <c r="K1" s="680"/>
      <c r="L1" s="680"/>
      <c r="M1" s="680"/>
      <c r="N1" s="680"/>
      <c r="R1" s="376" t="s">
        <v>604</v>
      </c>
    </row>
    <row r="2" spans="1:14" ht="8.25" customHeight="1" thickBot="1">
      <c r="A2" s="995"/>
      <c r="B2" s="147" t="s">
        <v>228</v>
      </c>
      <c r="C2" s="682"/>
      <c r="D2" s="682"/>
      <c r="E2" s="682"/>
      <c r="F2" s="203" t="s">
        <v>396</v>
      </c>
      <c r="G2" s="138" t="s">
        <v>229</v>
      </c>
      <c r="H2" s="99" t="s">
        <v>230</v>
      </c>
      <c r="I2" s="148" t="s">
        <v>40</v>
      </c>
      <c r="J2" s="138" t="s">
        <v>309</v>
      </c>
      <c r="K2" s="99" t="s">
        <v>310</v>
      </c>
      <c r="L2" s="99" t="s">
        <v>229</v>
      </c>
      <c r="M2" s="99" t="s">
        <v>230</v>
      </c>
      <c r="N2" s="99" t="s">
        <v>40</v>
      </c>
    </row>
    <row r="3" spans="1:14" ht="9" customHeight="1">
      <c r="A3" s="174">
        <v>16</v>
      </c>
      <c r="B3" s="149" t="s">
        <v>284</v>
      </c>
      <c r="C3" s="145"/>
      <c r="D3" s="145"/>
      <c r="E3" s="145"/>
      <c r="F3" s="230"/>
      <c r="G3" s="146"/>
      <c r="H3" s="145" t="s">
        <v>232</v>
      </c>
      <c r="I3" s="150"/>
      <c r="J3" s="146" t="s">
        <v>283</v>
      </c>
      <c r="K3" s="145"/>
      <c r="L3" s="145"/>
      <c r="M3" s="145"/>
      <c r="N3" s="145"/>
    </row>
    <row r="4" spans="1:14" ht="9" customHeight="1">
      <c r="A4" s="213">
        <v>33</v>
      </c>
      <c r="B4" s="151" t="s">
        <v>335</v>
      </c>
      <c r="C4" s="105"/>
      <c r="D4" s="105">
        <v>1</v>
      </c>
      <c r="E4" s="105"/>
      <c r="F4" s="231" t="s">
        <v>401</v>
      </c>
      <c r="G4" s="104" t="s">
        <v>233</v>
      </c>
      <c r="H4" s="105" t="s">
        <v>234</v>
      </c>
      <c r="I4" s="102" t="s">
        <v>235</v>
      </c>
      <c r="J4" s="104" t="s">
        <v>283</v>
      </c>
      <c r="K4" s="105"/>
      <c r="L4" s="105" t="s">
        <v>233</v>
      </c>
      <c r="M4" s="105"/>
      <c r="N4" s="105"/>
    </row>
    <row r="5" spans="1:14" ht="8.25" customHeight="1">
      <c r="A5" s="207">
        <v>45</v>
      </c>
      <c r="B5" s="151" t="s">
        <v>286</v>
      </c>
      <c r="C5" s="105">
        <v>1</v>
      </c>
      <c r="D5" s="105"/>
      <c r="E5" s="105"/>
      <c r="F5" s="232" t="s">
        <v>394</v>
      </c>
      <c r="G5" s="104" t="s">
        <v>236</v>
      </c>
      <c r="H5" s="105"/>
      <c r="I5" s="102"/>
      <c r="J5" s="104"/>
      <c r="K5" s="105"/>
      <c r="L5" s="105"/>
      <c r="M5" s="105"/>
      <c r="N5" s="105"/>
    </row>
    <row r="6" spans="1:14" ht="8.25" customHeight="1">
      <c r="A6" s="135">
        <v>48</v>
      </c>
      <c r="B6" s="151" t="s">
        <v>287</v>
      </c>
      <c r="C6" s="105"/>
      <c r="D6" s="105"/>
      <c r="E6" s="105"/>
      <c r="F6" s="232"/>
      <c r="G6" s="104" t="s">
        <v>32</v>
      </c>
      <c r="H6" s="105"/>
      <c r="I6" s="102"/>
      <c r="J6" s="104"/>
      <c r="K6" s="105"/>
      <c r="L6" s="105"/>
      <c r="M6" s="105"/>
      <c r="N6" s="105"/>
    </row>
    <row r="7" spans="1:14" ht="8.25" customHeight="1">
      <c r="A7" s="169">
        <v>51</v>
      </c>
      <c r="B7" s="151" t="s">
        <v>286</v>
      </c>
      <c r="C7" s="105"/>
      <c r="D7" s="105"/>
      <c r="E7" s="105"/>
      <c r="F7" s="232"/>
      <c r="G7" s="104" t="s">
        <v>237</v>
      </c>
      <c r="H7" s="105"/>
      <c r="I7" s="102" t="s">
        <v>238</v>
      </c>
      <c r="J7" s="104" t="s">
        <v>293</v>
      </c>
      <c r="K7" s="105"/>
      <c r="L7" s="105"/>
      <c r="M7" s="105"/>
      <c r="N7" s="105"/>
    </row>
    <row r="8" spans="1:14" ht="9" customHeight="1">
      <c r="A8" s="206">
        <v>67</v>
      </c>
      <c r="B8" s="151" t="s">
        <v>288</v>
      </c>
      <c r="C8" s="105">
        <v>1</v>
      </c>
      <c r="D8" s="105"/>
      <c r="E8" s="105"/>
      <c r="F8" s="232" t="s">
        <v>403</v>
      </c>
      <c r="G8" s="104" t="s">
        <v>239</v>
      </c>
      <c r="H8" s="105"/>
      <c r="I8" s="102" t="s">
        <v>240</v>
      </c>
      <c r="J8" s="104" t="s">
        <v>287</v>
      </c>
      <c r="K8" s="105" t="s">
        <v>287</v>
      </c>
      <c r="L8" s="105"/>
      <c r="M8" s="105"/>
      <c r="N8" s="105"/>
    </row>
    <row r="9" spans="1:14" ht="8.25" customHeight="1">
      <c r="A9" s="136">
        <v>68</v>
      </c>
      <c r="B9" s="151"/>
      <c r="C9" s="105"/>
      <c r="D9" s="105"/>
      <c r="E9" s="105"/>
      <c r="F9" s="232"/>
      <c r="G9" s="104" t="s">
        <v>32</v>
      </c>
      <c r="H9" s="105"/>
      <c r="I9" s="102"/>
      <c r="J9" s="104"/>
      <c r="K9" s="105"/>
      <c r="L9" s="105"/>
      <c r="M9" s="105"/>
      <c r="N9" s="105"/>
    </row>
    <row r="10" spans="1:14" ht="9" customHeight="1">
      <c r="A10" s="174">
        <v>70</v>
      </c>
      <c r="B10" s="151" t="s">
        <v>289</v>
      </c>
      <c r="C10" s="105"/>
      <c r="D10" s="105"/>
      <c r="E10" s="105"/>
      <c r="F10" s="232"/>
      <c r="G10" s="104" t="s">
        <v>241</v>
      </c>
      <c r="H10" s="105"/>
      <c r="I10" s="102"/>
      <c r="J10" s="104" t="s">
        <v>294</v>
      </c>
      <c r="K10" s="105"/>
      <c r="L10" s="105"/>
      <c r="M10" s="105"/>
      <c r="N10" s="105"/>
    </row>
    <row r="11" spans="1:14" ht="8.25" customHeight="1">
      <c r="A11" s="211">
        <v>71</v>
      </c>
      <c r="B11" s="151" t="s">
        <v>290</v>
      </c>
      <c r="C11" s="105"/>
      <c r="D11" s="105">
        <v>1</v>
      </c>
      <c r="E11" s="105"/>
      <c r="F11" s="232" t="s">
        <v>404</v>
      </c>
      <c r="G11" s="104" t="s">
        <v>242</v>
      </c>
      <c r="H11" s="105"/>
      <c r="I11" s="102" t="s">
        <v>235</v>
      </c>
      <c r="J11" s="104" t="s">
        <v>294</v>
      </c>
      <c r="K11" s="105"/>
      <c r="L11" s="105"/>
      <c r="M11" s="105"/>
      <c r="N11" s="105"/>
    </row>
    <row r="12" spans="1:14" ht="8.25" customHeight="1">
      <c r="A12" s="167">
        <v>93</v>
      </c>
      <c r="B12" s="151" t="s">
        <v>291</v>
      </c>
      <c r="C12" s="105"/>
      <c r="D12" s="105"/>
      <c r="E12" s="105"/>
      <c r="F12" s="232"/>
      <c r="G12" s="104"/>
      <c r="H12" s="105" t="s">
        <v>232</v>
      </c>
      <c r="I12" s="102" t="s">
        <v>243</v>
      </c>
      <c r="J12" s="104"/>
      <c r="K12" s="105"/>
      <c r="L12" s="105"/>
      <c r="M12" s="105"/>
      <c r="N12" s="105"/>
    </row>
    <row r="13" spans="1:14" ht="8.25" customHeight="1">
      <c r="A13" s="168">
        <v>107</v>
      </c>
      <c r="B13" s="151" t="s">
        <v>292</v>
      </c>
      <c r="C13" s="105"/>
      <c r="D13" s="105"/>
      <c r="E13" s="105"/>
      <c r="F13" s="232"/>
      <c r="G13" s="104" t="s">
        <v>244</v>
      </c>
      <c r="H13" s="105"/>
      <c r="I13" s="102"/>
      <c r="J13" s="104"/>
      <c r="K13" s="105"/>
      <c r="L13" s="105"/>
      <c r="M13" s="105"/>
      <c r="N13" s="105"/>
    </row>
    <row r="14" spans="1:14" ht="8.25" customHeight="1">
      <c r="A14" s="211">
        <v>111</v>
      </c>
      <c r="B14" s="151" t="s">
        <v>293</v>
      </c>
      <c r="C14" s="105"/>
      <c r="D14" s="105">
        <v>1</v>
      </c>
      <c r="E14" s="105"/>
      <c r="F14" s="232" t="s">
        <v>405</v>
      </c>
      <c r="G14" s="104" t="s">
        <v>236</v>
      </c>
      <c r="H14" s="105" t="s">
        <v>245</v>
      </c>
      <c r="I14" s="102" t="s">
        <v>246</v>
      </c>
      <c r="J14" s="104" t="s">
        <v>293</v>
      </c>
      <c r="K14" s="105"/>
      <c r="L14" s="105"/>
      <c r="M14" s="105"/>
      <c r="N14" s="105"/>
    </row>
    <row r="15" spans="1:14" ht="8.25" customHeight="1">
      <c r="A15" s="136">
        <v>116</v>
      </c>
      <c r="B15" s="151"/>
      <c r="C15" s="105"/>
      <c r="D15" s="105"/>
      <c r="E15" s="105"/>
      <c r="F15" s="232"/>
      <c r="G15" s="104"/>
      <c r="H15" s="105" t="s">
        <v>315</v>
      </c>
      <c r="I15" s="102"/>
      <c r="J15" s="104"/>
      <c r="K15" s="105"/>
      <c r="L15" s="105"/>
      <c r="M15" s="105"/>
      <c r="N15" s="105"/>
    </row>
    <row r="16" spans="1:14" ht="8.25" customHeight="1">
      <c r="A16" s="212">
        <v>118</v>
      </c>
      <c r="B16" s="151" t="s">
        <v>290</v>
      </c>
      <c r="C16" s="105"/>
      <c r="D16" s="105">
        <v>1</v>
      </c>
      <c r="E16" s="105"/>
      <c r="F16" s="232" t="s">
        <v>406</v>
      </c>
      <c r="G16" s="104" t="s">
        <v>241</v>
      </c>
      <c r="H16" s="105" t="s">
        <v>248</v>
      </c>
      <c r="I16" s="102" t="s">
        <v>243</v>
      </c>
      <c r="J16" s="104"/>
      <c r="K16" s="105"/>
      <c r="L16" s="105"/>
      <c r="M16" s="105"/>
      <c r="N16" s="105"/>
    </row>
    <row r="17" spans="1:14" ht="8.25" customHeight="1">
      <c r="A17" s="167">
        <v>135</v>
      </c>
      <c r="B17" s="151" t="s">
        <v>294</v>
      </c>
      <c r="C17" s="105"/>
      <c r="D17" s="105"/>
      <c r="E17" s="105"/>
      <c r="F17" s="232"/>
      <c r="G17" s="104"/>
      <c r="H17" s="105"/>
      <c r="I17" s="102"/>
      <c r="J17" s="104"/>
      <c r="K17" s="105"/>
      <c r="L17" s="105"/>
      <c r="M17" s="105"/>
      <c r="N17" s="105"/>
    </row>
    <row r="18" spans="1:14" ht="8.25" customHeight="1">
      <c r="A18" s="212">
        <v>141</v>
      </c>
      <c r="B18" s="151" t="s">
        <v>292</v>
      </c>
      <c r="C18" s="105"/>
      <c r="D18" s="105">
        <v>1</v>
      </c>
      <c r="E18" s="105"/>
      <c r="F18" s="232" t="s">
        <v>252</v>
      </c>
      <c r="G18" s="104" t="s">
        <v>249</v>
      </c>
      <c r="H18" s="105" t="s">
        <v>250</v>
      </c>
      <c r="I18" s="102"/>
      <c r="J18" s="104" t="s">
        <v>293</v>
      </c>
      <c r="K18" s="105"/>
      <c r="L18" s="105"/>
      <c r="M18" s="105" t="s">
        <v>252</v>
      </c>
      <c r="N18" s="105"/>
    </row>
    <row r="19" spans="1:14" ht="9" customHeight="1">
      <c r="A19" s="205">
        <v>148</v>
      </c>
      <c r="B19" s="151" t="s">
        <v>295</v>
      </c>
      <c r="C19" s="105">
        <v>1</v>
      </c>
      <c r="D19" s="105"/>
      <c r="E19" s="105"/>
      <c r="F19" s="232" t="s">
        <v>395</v>
      </c>
      <c r="G19" s="104" t="s">
        <v>251</v>
      </c>
      <c r="H19" s="105"/>
      <c r="I19" s="102" t="s">
        <v>240</v>
      </c>
      <c r="J19" s="104" t="s">
        <v>283</v>
      </c>
      <c r="K19" s="105"/>
      <c r="L19" s="105"/>
      <c r="M19" s="105"/>
      <c r="N19" s="105"/>
    </row>
    <row r="20" spans="1:14" ht="8.25" customHeight="1">
      <c r="A20" s="167">
        <v>171</v>
      </c>
      <c r="B20" s="151" t="s">
        <v>296</v>
      </c>
      <c r="C20" s="105"/>
      <c r="D20" s="105"/>
      <c r="E20" s="105"/>
      <c r="F20" s="232"/>
      <c r="G20" s="104" t="s">
        <v>236</v>
      </c>
      <c r="H20" s="105"/>
      <c r="I20" s="102"/>
      <c r="J20" s="104"/>
      <c r="K20" s="105"/>
      <c r="L20" s="105"/>
      <c r="M20" s="105"/>
      <c r="N20" s="105"/>
    </row>
    <row r="21" spans="1:14" ht="9" customHeight="1">
      <c r="A21" s="174">
        <v>217</v>
      </c>
      <c r="B21" s="151" t="s">
        <v>297</v>
      </c>
      <c r="C21" s="105"/>
      <c r="D21" s="105"/>
      <c r="E21" s="105"/>
      <c r="F21" s="232"/>
      <c r="G21" s="104"/>
      <c r="H21" s="105" t="s">
        <v>252</v>
      </c>
      <c r="I21" s="102" t="s">
        <v>254</v>
      </c>
      <c r="J21" s="104" t="s">
        <v>283</v>
      </c>
      <c r="K21" s="105"/>
      <c r="L21" s="105"/>
      <c r="M21" s="105"/>
      <c r="N21" s="105"/>
    </row>
    <row r="22" spans="1:14" ht="9" customHeight="1">
      <c r="A22" s="180">
        <v>233</v>
      </c>
      <c r="B22" s="151" t="s">
        <v>293</v>
      </c>
      <c r="C22" s="105"/>
      <c r="D22" s="105"/>
      <c r="E22" s="105"/>
      <c r="F22" s="232"/>
      <c r="G22" s="104"/>
      <c r="H22" s="105"/>
      <c r="I22" s="102" t="s">
        <v>256</v>
      </c>
      <c r="J22" s="104" t="s">
        <v>287</v>
      </c>
      <c r="K22" s="105"/>
      <c r="L22" s="105"/>
      <c r="M22" s="105"/>
      <c r="N22" s="105"/>
    </row>
    <row r="23" spans="1:14" ht="8.25" customHeight="1">
      <c r="A23" s="208">
        <v>234</v>
      </c>
      <c r="B23" s="151" t="s">
        <v>298</v>
      </c>
      <c r="C23" s="105">
        <v>1</v>
      </c>
      <c r="D23" s="105"/>
      <c r="E23" s="105"/>
      <c r="F23" s="232" t="s">
        <v>398</v>
      </c>
      <c r="G23" s="104"/>
      <c r="H23" s="105" t="s">
        <v>257</v>
      </c>
      <c r="I23" s="102"/>
      <c r="J23" s="104" t="s">
        <v>294</v>
      </c>
      <c r="K23" s="105"/>
      <c r="L23" s="105"/>
      <c r="M23" s="105" t="s">
        <v>313</v>
      </c>
      <c r="N23" s="105"/>
    </row>
    <row r="24" spans="1:14" ht="8.25" customHeight="1">
      <c r="A24" s="165">
        <v>292</v>
      </c>
      <c r="B24" s="151" t="s">
        <v>294</v>
      </c>
      <c r="C24" s="105"/>
      <c r="D24" s="105"/>
      <c r="E24" s="105"/>
      <c r="F24" s="232"/>
      <c r="G24" s="104"/>
      <c r="H24" s="105" t="s">
        <v>316</v>
      </c>
      <c r="I24" s="102"/>
      <c r="J24" s="104"/>
      <c r="K24" s="105"/>
      <c r="L24" s="105"/>
      <c r="M24" s="105"/>
      <c r="N24" s="105"/>
    </row>
    <row r="25" spans="1:14" ht="9" customHeight="1">
      <c r="A25" s="206">
        <v>294</v>
      </c>
      <c r="B25" s="151" t="s">
        <v>296</v>
      </c>
      <c r="C25" s="105">
        <v>1</v>
      </c>
      <c r="D25" s="105"/>
      <c r="E25" s="105"/>
      <c r="F25" s="232" t="s">
        <v>331</v>
      </c>
      <c r="G25" s="104" t="s">
        <v>249</v>
      </c>
      <c r="H25" s="105"/>
      <c r="I25" s="102"/>
      <c r="J25" s="104" t="s">
        <v>287</v>
      </c>
      <c r="K25" s="105" t="s">
        <v>287</v>
      </c>
      <c r="L25" s="105"/>
      <c r="M25" s="105"/>
      <c r="N25" s="105"/>
    </row>
    <row r="26" spans="1:14" ht="9" customHeight="1">
      <c r="A26" s="178">
        <v>330</v>
      </c>
      <c r="B26" s="151" t="s">
        <v>295</v>
      </c>
      <c r="C26" s="105"/>
      <c r="D26" s="105"/>
      <c r="E26" s="105"/>
      <c r="F26" s="232"/>
      <c r="G26" s="104" t="s">
        <v>259</v>
      </c>
      <c r="H26" s="105"/>
      <c r="I26" s="102"/>
      <c r="J26" s="104"/>
      <c r="K26" s="105"/>
      <c r="L26" s="105"/>
      <c r="M26" s="105"/>
      <c r="N26" s="105"/>
    </row>
    <row r="27" spans="1:14" ht="9" customHeight="1">
      <c r="A27" s="213">
        <v>343</v>
      </c>
      <c r="B27" s="151" t="s">
        <v>290</v>
      </c>
      <c r="C27" s="105"/>
      <c r="D27" s="105">
        <v>1</v>
      </c>
      <c r="E27" s="105"/>
      <c r="F27" s="232" t="s">
        <v>407</v>
      </c>
      <c r="G27" s="104" t="s">
        <v>237</v>
      </c>
      <c r="H27" s="105"/>
      <c r="I27" s="102" t="s">
        <v>235</v>
      </c>
      <c r="J27" s="104" t="s">
        <v>283</v>
      </c>
      <c r="K27" s="105"/>
      <c r="L27" s="105"/>
      <c r="M27" s="105"/>
      <c r="N27" s="105"/>
    </row>
    <row r="28" spans="1:14" ht="8.25" customHeight="1">
      <c r="A28" s="170">
        <v>359</v>
      </c>
      <c r="B28" s="151" t="s">
        <v>299</v>
      </c>
      <c r="C28" s="105"/>
      <c r="D28" s="105"/>
      <c r="E28" s="105"/>
      <c r="F28" s="232"/>
      <c r="G28" s="104" t="s">
        <v>241</v>
      </c>
      <c r="H28" s="105" t="s">
        <v>317</v>
      </c>
      <c r="I28" s="102" t="s">
        <v>235</v>
      </c>
      <c r="J28" s="104" t="s">
        <v>294</v>
      </c>
      <c r="K28" s="105"/>
      <c r="L28" s="105"/>
      <c r="M28" s="105"/>
      <c r="N28" s="105"/>
    </row>
    <row r="29" spans="1:14" ht="8.25" customHeight="1">
      <c r="A29" s="136">
        <v>393</v>
      </c>
      <c r="B29" s="151"/>
      <c r="C29" s="105"/>
      <c r="D29" s="105"/>
      <c r="E29" s="105"/>
      <c r="F29" s="232"/>
      <c r="G29" s="104"/>
      <c r="H29" s="105"/>
      <c r="I29" s="102"/>
      <c r="J29" s="104"/>
      <c r="K29" s="105"/>
      <c r="L29" s="105"/>
      <c r="M29" s="105"/>
      <c r="N29" s="105"/>
    </row>
    <row r="30" spans="1:14" ht="8.25" customHeight="1">
      <c r="A30" s="169">
        <v>399</v>
      </c>
      <c r="B30" s="151" t="s">
        <v>300</v>
      </c>
      <c r="C30" s="105"/>
      <c r="D30" s="105"/>
      <c r="E30" s="105"/>
      <c r="F30" s="232"/>
      <c r="G30" s="104" t="s">
        <v>249</v>
      </c>
      <c r="H30" s="105" t="s">
        <v>252</v>
      </c>
      <c r="I30" s="102"/>
      <c r="J30" s="104" t="s">
        <v>294</v>
      </c>
      <c r="K30" s="105"/>
      <c r="L30" s="105"/>
      <c r="M30" s="105"/>
      <c r="N30" s="105"/>
    </row>
    <row r="31" spans="1:14" ht="8.25" customHeight="1">
      <c r="A31" s="135">
        <v>461</v>
      </c>
      <c r="B31" s="151" t="s">
        <v>301</v>
      </c>
      <c r="C31" s="105"/>
      <c r="D31" s="105"/>
      <c r="E31" s="105"/>
      <c r="F31" s="232"/>
      <c r="G31" s="104"/>
      <c r="H31" s="105" t="s">
        <v>261</v>
      </c>
      <c r="I31" s="102"/>
      <c r="J31" s="104"/>
      <c r="K31" s="105"/>
      <c r="L31" s="105"/>
      <c r="M31" s="105"/>
      <c r="N31" s="105"/>
    </row>
    <row r="32" spans="1:14" ht="9.75" customHeight="1">
      <c r="A32" s="206">
        <v>469</v>
      </c>
      <c r="B32" s="151" t="s">
        <v>299</v>
      </c>
      <c r="C32" s="105">
        <v>1</v>
      </c>
      <c r="D32" s="105"/>
      <c r="E32" s="105"/>
      <c r="F32" s="232" t="s">
        <v>402</v>
      </c>
      <c r="G32" s="104" t="s">
        <v>262</v>
      </c>
      <c r="H32" s="105"/>
      <c r="I32" s="102"/>
      <c r="J32" s="104" t="s">
        <v>287</v>
      </c>
      <c r="K32" s="105" t="s">
        <v>283</v>
      </c>
      <c r="L32" s="105" t="s">
        <v>244</v>
      </c>
      <c r="M32" s="105"/>
      <c r="N32" s="105"/>
    </row>
    <row r="33" spans="1:14" ht="8.25" customHeight="1">
      <c r="A33" s="167">
        <v>494</v>
      </c>
      <c r="B33" s="151" t="s">
        <v>301</v>
      </c>
      <c r="C33" s="105"/>
      <c r="D33" s="105"/>
      <c r="E33" s="105"/>
      <c r="F33" s="232"/>
      <c r="G33" s="104" t="s">
        <v>249</v>
      </c>
      <c r="H33" s="105"/>
      <c r="I33" s="102"/>
      <c r="J33" s="104"/>
      <c r="K33" s="105"/>
      <c r="L33" s="105"/>
      <c r="M33" s="105"/>
      <c r="N33" s="105"/>
    </row>
    <row r="34" spans="1:14" ht="8.25" customHeight="1">
      <c r="A34" s="167">
        <v>503</v>
      </c>
      <c r="B34" s="151" t="s">
        <v>294</v>
      </c>
      <c r="C34" s="105"/>
      <c r="D34" s="105"/>
      <c r="E34" s="105"/>
      <c r="F34" s="232"/>
      <c r="G34" s="104"/>
      <c r="H34" s="105" t="s">
        <v>263</v>
      </c>
      <c r="I34" s="102" t="s">
        <v>238</v>
      </c>
      <c r="J34" s="104"/>
      <c r="K34" s="105"/>
      <c r="L34" s="105"/>
      <c r="M34" s="105"/>
      <c r="N34" s="105"/>
    </row>
    <row r="35" spans="1:14" ht="8.25" customHeight="1">
      <c r="A35" s="165">
        <v>537</v>
      </c>
      <c r="B35" s="151" t="s">
        <v>302</v>
      </c>
      <c r="C35" s="105"/>
      <c r="D35" s="105"/>
      <c r="E35" s="105"/>
      <c r="F35" s="232"/>
      <c r="G35" s="104"/>
      <c r="H35" s="105" t="s">
        <v>264</v>
      </c>
      <c r="I35" s="102"/>
      <c r="J35" s="104"/>
      <c r="K35" s="105"/>
      <c r="L35" s="105"/>
      <c r="M35" s="105"/>
      <c r="N35" s="105"/>
    </row>
    <row r="36" spans="1:14" ht="9" customHeight="1">
      <c r="A36" s="174">
        <v>573</v>
      </c>
      <c r="B36" s="151" t="s">
        <v>303</v>
      </c>
      <c r="C36" s="105"/>
      <c r="D36" s="105"/>
      <c r="E36" s="105"/>
      <c r="F36" s="232"/>
      <c r="G36" s="104"/>
      <c r="H36" s="105" t="s">
        <v>265</v>
      </c>
      <c r="I36" s="102" t="s">
        <v>337</v>
      </c>
      <c r="J36" s="104" t="s">
        <v>294</v>
      </c>
      <c r="K36" s="105"/>
      <c r="L36" s="105"/>
      <c r="M36" s="105"/>
      <c r="N36" s="105"/>
    </row>
    <row r="37" spans="1:14" ht="8.25" customHeight="1">
      <c r="A37" s="214">
        <v>694</v>
      </c>
      <c r="B37" s="151" t="s">
        <v>304</v>
      </c>
      <c r="C37" s="105"/>
      <c r="D37" s="105"/>
      <c r="E37" s="105">
        <v>1</v>
      </c>
      <c r="F37" s="232" t="s">
        <v>412</v>
      </c>
      <c r="G37" s="104" t="s">
        <v>249</v>
      </c>
      <c r="H37" s="105" t="s">
        <v>248</v>
      </c>
      <c r="I37" s="102"/>
      <c r="J37" s="104"/>
      <c r="K37" s="105"/>
      <c r="L37" s="105"/>
      <c r="M37" s="105"/>
      <c r="N37" s="105"/>
    </row>
    <row r="38" spans="1:14" ht="8.25" customHeight="1">
      <c r="A38" s="165">
        <v>829</v>
      </c>
      <c r="B38" s="151" t="s">
        <v>294</v>
      </c>
      <c r="C38" s="105"/>
      <c r="D38" s="105"/>
      <c r="E38" s="105"/>
      <c r="F38" s="232"/>
      <c r="G38" s="104" t="s">
        <v>249</v>
      </c>
      <c r="H38" s="105"/>
      <c r="I38" s="102"/>
      <c r="J38" s="104"/>
      <c r="K38" s="105"/>
      <c r="L38" s="105"/>
      <c r="M38" s="105"/>
      <c r="N38" s="105"/>
    </row>
    <row r="39" spans="1:14" ht="8.25" customHeight="1">
      <c r="A39" s="167">
        <v>830</v>
      </c>
      <c r="B39" s="151" t="s">
        <v>302</v>
      </c>
      <c r="C39" s="105"/>
      <c r="D39" s="105"/>
      <c r="E39" s="105"/>
      <c r="F39" s="232"/>
      <c r="G39" s="104"/>
      <c r="H39" s="105"/>
      <c r="I39" s="102" t="s">
        <v>267</v>
      </c>
      <c r="J39" s="104"/>
      <c r="K39" s="105"/>
      <c r="L39" s="105"/>
      <c r="M39" s="105"/>
      <c r="N39" s="105"/>
    </row>
    <row r="40" spans="1:14" ht="8.25" customHeight="1">
      <c r="A40" s="135">
        <v>832</v>
      </c>
      <c r="B40" s="151" t="s">
        <v>291</v>
      </c>
      <c r="C40" s="105"/>
      <c r="D40" s="105"/>
      <c r="E40" s="105"/>
      <c r="F40" s="232"/>
      <c r="G40" s="104"/>
      <c r="H40" s="105"/>
      <c r="I40" s="102"/>
      <c r="J40" s="104"/>
      <c r="K40" s="105"/>
      <c r="L40" s="105"/>
      <c r="M40" s="105"/>
      <c r="N40" s="105"/>
    </row>
    <row r="41" spans="1:14" ht="8.25" customHeight="1">
      <c r="A41" s="173">
        <v>868</v>
      </c>
      <c r="B41" s="151" t="s">
        <v>286</v>
      </c>
      <c r="C41" s="105"/>
      <c r="D41" s="105"/>
      <c r="E41" s="105"/>
      <c r="F41" s="232"/>
      <c r="G41" s="104" t="s">
        <v>268</v>
      </c>
      <c r="H41" s="105" t="s">
        <v>265</v>
      </c>
      <c r="I41" s="102"/>
      <c r="J41" s="104"/>
      <c r="K41" s="105"/>
      <c r="L41" s="105"/>
      <c r="M41" s="105"/>
      <c r="N41" s="105"/>
    </row>
    <row r="42" spans="1:14" ht="9" customHeight="1">
      <c r="A42" s="215">
        <v>888</v>
      </c>
      <c r="B42" s="151" t="s">
        <v>294</v>
      </c>
      <c r="C42" s="105"/>
      <c r="D42" s="105"/>
      <c r="E42" s="105">
        <v>1</v>
      </c>
      <c r="F42" s="232" t="s">
        <v>411</v>
      </c>
      <c r="G42" s="104"/>
      <c r="H42" s="105"/>
      <c r="I42" s="102"/>
      <c r="J42" s="104" t="s">
        <v>283</v>
      </c>
      <c r="K42" s="105"/>
      <c r="L42" s="105"/>
      <c r="M42" s="105"/>
      <c r="N42" s="105"/>
    </row>
    <row r="43" spans="1:14" ht="9" customHeight="1">
      <c r="A43" s="178">
        <v>910</v>
      </c>
      <c r="B43" s="151" t="s">
        <v>305</v>
      </c>
      <c r="C43" s="105"/>
      <c r="D43" s="105"/>
      <c r="E43" s="105"/>
      <c r="F43" s="232"/>
      <c r="G43" s="104" t="s">
        <v>269</v>
      </c>
      <c r="H43" s="105"/>
      <c r="I43" s="102"/>
      <c r="J43" s="104" t="s">
        <v>294</v>
      </c>
      <c r="K43" s="105"/>
      <c r="L43" s="105"/>
      <c r="M43" s="105"/>
      <c r="N43" s="105"/>
    </row>
    <row r="44" spans="1:14" ht="8.25" customHeight="1">
      <c r="A44" s="135">
        <v>980</v>
      </c>
      <c r="B44" s="151" t="s">
        <v>283</v>
      </c>
      <c r="C44" s="105"/>
      <c r="D44" s="105"/>
      <c r="E44" s="105"/>
      <c r="F44" s="232"/>
      <c r="G44" s="104" t="s">
        <v>236</v>
      </c>
      <c r="H44" s="105"/>
      <c r="I44" s="102"/>
      <c r="J44" s="104"/>
      <c r="K44" s="105"/>
      <c r="L44" s="105"/>
      <c r="M44" s="105"/>
      <c r="N44" s="105"/>
    </row>
    <row r="45" spans="1:14" ht="8.25" customHeight="1">
      <c r="A45" s="167">
        <v>1018</v>
      </c>
      <c r="B45" s="151" t="s">
        <v>300</v>
      </c>
      <c r="C45" s="105"/>
      <c r="D45" s="105"/>
      <c r="E45" s="105"/>
      <c r="F45" s="232"/>
      <c r="G45" s="104"/>
      <c r="H45" s="105"/>
      <c r="I45" s="102" t="s">
        <v>243</v>
      </c>
      <c r="J45" s="104"/>
      <c r="K45" s="105"/>
      <c r="L45" s="105"/>
      <c r="M45" s="105"/>
      <c r="N45" s="105"/>
    </row>
    <row r="46" spans="1:14" ht="8.25" customHeight="1">
      <c r="A46" s="204">
        <v>1024</v>
      </c>
      <c r="B46" s="151" t="s">
        <v>292</v>
      </c>
      <c r="C46" s="105"/>
      <c r="D46" s="105"/>
      <c r="E46" s="105"/>
      <c r="F46" s="232"/>
      <c r="G46" s="104"/>
      <c r="H46" s="105"/>
      <c r="I46" s="102" t="s">
        <v>270</v>
      </c>
      <c r="J46" s="104"/>
      <c r="K46" s="105"/>
      <c r="L46" s="105"/>
      <c r="M46" s="105"/>
      <c r="N46" s="105"/>
    </row>
    <row r="47" spans="1:14" ht="8.25" customHeight="1">
      <c r="A47" s="167">
        <v>1038</v>
      </c>
      <c r="B47" s="151" t="s">
        <v>298</v>
      </c>
      <c r="C47" s="105"/>
      <c r="D47" s="105"/>
      <c r="E47" s="105"/>
      <c r="F47" s="232"/>
      <c r="G47" s="104" t="s">
        <v>233</v>
      </c>
      <c r="H47" s="105"/>
      <c r="I47" s="102" t="s">
        <v>267</v>
      </c>
      <c r="J47" s="104"/>
      <c r="K47" s="105"/>
      <c r="L47" s="105"/>
      <c r="M47" s="105"/>
      <c r="N47" s="105"/>
    </row>
    <row r="48" spans="1:14" ht="8.25" customHeight="1">
      <c r="A48" s="170">
        <v>1058</v>
      </c>
      <c r="B48" s="151" t="s">
        <v>289</v>
      </c>
      <c r="C48" s="105"/>
      <c r="D48" s="105"/>
      <c r="E48" s="105"/>
      <c r="F48" s="232"/>
      <c r="G48" s="104"/>
      <c r="H48" s="105"/>
      <c r="I48" s="102" t="s">
        <v>235</v>
      </c>
      <c r="J48" s="104" t="s">
        <v>294</v>
      </c>
      <c r="K48" s="105"/>
      <c r="L48" s="105"/>
      <c r="M48" s="105"/>
      <c r="N48" s="105"/>
    </row>
    <row r="49" spans="1:14" ht="9" customHeight="1">
      <c r="A49" s="216">
        <v>1086</v>
      </c>
      <c r="B49" s="151" t="s">
        <v>295</v>
      </c>
      <c r="C49" s="105"/>
      <c r="D49" s="105"/>
      <c r="E49" s="105">
        <v>1</v>
      </c>
      <c r="F49" s="232" t="s">
        <v>408</v>
      </c>
      <c r="G49" s="104" t="s">
        <v>236</v>
      </c>
      <c r="H49" s="105" t="s">
        <v>318</v>
      </c>
      <c r="I49" s="102"/>
      <c r="J49" s="104" t="s">
        <v>283</v>
      </c>
      <c r="K49" s="105"/>
      <c r="L49" s="105"/>
      <c r="M49" s="105"/>
      <c r="N49" s="105"/>
    </row>
    <row r="50" spans="1:14" ht="8.25" customHeight="1">
      <c r="A50" s="166">
        <v>1094</v>
      </c>
      <c r="B50" s="151" t="s">
        <v>292</v>
      </c>
      <c r="C50" s="105"/>
      <c r="D50" s="105"/>
      <c r="E50" s="105"/>
      <c r="F50" s="232"/>
      <c r="G50" s="104" t="s">
        <v>241</v>
      </c>
      <c r="H50" s="105"/>
      <c r="I50" s="102"/>
      <c r="J50" s="104"/>
      <c r="K50" s="105"/>
      <c r="L50" s="105"/>
      <c r="M50" s="105"/>
      <c r="N50" s="105"/>
    </row>
    <row r="51" spans="1:14" ht="8.25" customHeight="1">
      <c r="A51" s="135">
        <v>1108</v>
      </c>
      <c r="B51" s="151" t="s">
        <v>294</v>
      </c>
      <c r="C51" s="105"/>
      <c r="D51" s="105"/>
      <c r="E51" s="105"/>
      <c r="F51" s="232"/>
      <c r="G51" s="104"/>
      <c r="H51" s="105" t="s">
        <v>319</v>
      </c>
      <c r="I51" s="102" t="s">
        <v>243</v>
      </c>
      <c r="J51" s="104"/>
      <c r="K51" s="105"/>
      <c r="L51" s="105"/>
      <c r="M51" s="105"/>
      <c r="N51" s="105"/>
    </row>
    <row r="52" spans="1:14" ht="9" customHeight="1">
      <c r="A52" s="209">
        <v>1114</v>
      </c>
      <c r="B52" s="151" t="s">
        <v>299</v>
      </c>
      <c r="C52" s="105">
        <v>1</v>
      </c>
      <c r="D52" s="105"/>
      <c r="E52" s="105"/>
      <c r="F52" s="232" t="s">
        <v>399</v>
      </c>
      <c r="G52" s="104" t="s">
        <v>272</v>
      </c>
      <c r="H52" s="105" t="s">
        <v>273</v>
      </c>
      <c r="I52" s="102" t="s">
        <v>240</v>
      </c>
      <c r="J52" s="104" t="s">
        <v>287</v>
      </c>
      <c r="K52" s="105"/>
      <c r="L52" s="105"/>
      <c r="M52" s="105"/>
      <c r="N52" s="105"/>
    </row>
    <row r="53" spans="1:14" ht="8.25" customHeight="1">
      <c r="A53" s="136">
        <v>1327</v>
      </c>
      <c r="B53" s="151" t="s">
        <v>301</v>
      </c>
      <c r="C53" s="105"/>
      <c r="D53" s="105"/>
      <c r="E53" s="105"/>
      <c r="F53" s="232"/>
      <c r="G53" s="104"/>
      <c r="H53" s="105"/>
      <c r="I53" s="102"/>
      <c r="J53" s="104"/>
      <c r="K53" s="105"/>
      <c r="L53" s="105"/>
      <c r="M53" s="105"/>
      <c r="N53" s="105"/>
    </row>
    <row r="54" spans="1:14" ht="8.25" customHeight="1">
      <c r="A54" s="176">
        <v>1477</v>
      </c>
      <c r="B54" s="151"/>
      <c r="C54" s="105"/>
      <c r="D54" s="105"/>
      <c r="E54" s="105"/>
      <c r="F54" s="232"/>
      <c r="G54" s="104" t="s">
        <v>269</v>
      </c>
      <c r="H54" s="105"/>
      <c r="I54" s="102"/>
      <c r="J54" s="104"/>
      <c r="K54" s="105"/>
      <c r="L54" s="105"/>
      <c r="M54" s="105"/>
      <c r="N54" s="105"/>
    </row>
    <row r="55" spans="1:14" ht="8.25" customHeight="1">
      <c r="A55" s="169">
        <v>1501</v>
      </c>
      <c r="B55" s="151" t="s">
        <v>302</v>
      </c>
      <c r="C55" s="105"/>
      <c r="D55" s="105"/>
      <c r="E55" s="105"/>
      <c r="F55" s="232"/>
      <c r="G55" s="104" t="s">
        <v>241</v>
      </c>
      <c r="H55" s="105" t="s">
        <v>232</v>
      </c>
      <c r="I55" s="102" t="s">
        <v>238</v>
      </c>
      <c r="J55" s="104"/>
      <c r="K55" s="105"/>
      <c r="L55" s="105"/>
      <c r="M55" s="105"/>
      <c r="N55" s="105"/>
    </row>
    <row r="56" spans="1:14" ht="8.25" customHeight="1">
      <c r="A56" s="170">
        <v>1519</v>
      </c>
      <c r="B56" s="151" t="s">
        <v>296</v>
      </c>
      <c r="C56" s="105"/>
      <c r="D56" s="105"/>
      <c r="E56" s="105"/>
      <c r="F56" s="232"/>
      <c r="G56" s="104" t="s">
        <v>274</v>
      </c>
      <c r="H56" s="105" t="s">
        <v>320</v>
      </c>
      <c r="I56" s="102"/>
      <c r="J56" s="104" t="s">
        <v>294</v>
      </c>
      <c r="K56" s="105"/>
      <c r="L56" s="105"/>
      <c r="M56" s="105"/>
      <c r="N56" s="105"/>
    </row>
    <row r="57" spans="1:14" ht="8.25" customHeight="1">
      <c r="A57" s="136">
        <v>1529</v>
      </c>
      <c r="B57" s="151"/>
      <c r="C57" s="105"/>
      <c r="D57" s="105"/>
      <c r="E57" s="105"/>
      <c r="F57" s="232"/>
      <c r="G57" s="104"/>
      <c r="H57" s="105"/>
      <c r="I57" s="102"/>
      <c r="J57" s="104"/>
      <c r="K57" s="105"/>
      <c r="L57" s="105"/>
      <c r="M57" s="105"/>
      <c r="N57" s="105"/>
    </row>
    <row r="58" spans="1:14" ht="8.25" customHeight="1">
      <c r="A58" s="170">
        <v>1538</v>
      </c>
      <c r="B58" s="151" t="s">
        <v>302</v>
      </c>
      <c r="C58" s="105"/>
      <c r="D58" s="105"/>
      <c r="E58" s="105"/>
      <c r="F58" s="232"/>
      <c r="G58" s="104" t="s">
        <v>241</v>
      </c>
      <c r="H58" s="105" t="s">
        <v>248</v>
      </c>
      <c r="I58" s="102" t="s">
        <v>235</v>
      </c>
      <c r="J58" s="104" t="s">
        <v>293</v>
      </c>
      <c r="K58" s="105"/>
      <c r="L58" s="105"/>
      <c r="M58" s="105"/>
      <c r="N58" s="105"/>
    </row>
    <row r="59" spans="1:14" ht="9" customHeight="1">
      <c r="A59" s="178">
        <v>1592</v>
      </c>
      <c r="B59" s="151" t="s">
        <v>300</v>
      </c>
      <c r="C59" s="105"/>
      <c r="D59" s="105"/>
      <c r="E59" s="105"/>
      <c r="F59" s="232"/>
      <c r="G59" s="104" t="s">
        <v>233</v>
      </c>
      <c r="H59" s="105" t="s">
        <v>321</v>
      </c>
      <c r="I59" s="102"/>
      <c r="J59" s="104" t="s">
        <v>294</v>
      </c>
      <c r="K59" s="105"/>
      <c r="L59" s="105"/>
      <c r="M59" s="105"/>
      <c r="N59" s="105"/>
    </row>
    <row r="60" spans="1:14" ht="9" customHeight="1">
      <c r="A60" s="179">
        <v>1625</v>
      </c>
      <c r="B60" s="151" t="s">
        <v>285</v>
      </c>
      <c r="C60" s="105"/>
      <c r="D60" s="105"/>
      <c r="E60" s="105"/>
      <c r="F60" s="232"/>
      <c r="G60" s="104" t="s">
        <v>241</v>
      </c>
      <c r="H60" s="105" t="s">
        <v>248</v>
      </c>
      <c r="I60" s="102"/>
      <c r="J60" s="104" t="s">
        <v>287</v>
      </c>
      <c r="K60" s="105"/>
      <c r="L60" s="105"/>
      <c r="M60" s="105"/>
      <c r="N60" s="105"/>
    </row>
    <row r="61" spans="1:14" ht="8.25" customHeight="1">
      <c r="A61" s="136">
        <v>1646</v>
      </c>
      <c r="B61" s="151"/>
      <c r="C61" s="105"/>
      <c r="D61" s="105"/>
      <c r="E61" s="105"/>
      <c r="F61" s="232"/>
      <c r="G61" s="104"/>
      <c r="H61" s="105"/>
      <c r="I61" s="102"/>
      <c r="J61" s="104"/>
      <c r="K61" s="105"/>
      <c r="L61" s="105"/>
      <c r="M61" s="105"/>
      <c r="N61" s="105"/>
    </row>
    <row r="62" spans="1:14" ht="8.25" customHeight="1">
      <c r="A62" s="135">
        <v>1675</v>
      </c>
      <c r="B62" s="151" t="s">
        <v>294</v>
      </c>
      <c r="C62" s="105"/>
      <c r="D62" s="105"/>
      <c r="E62" s="105"/>
      <c r="F62" s="232"/>
      <c r="G62" s="104"/>
      <c r="H62" s="105" t="s">
        <v>322</v>
      </c>
      <c r="I62" s="102" t="s">
        <v>256</v>
      </c>
      <c r="J62" s="104"/>
      <c r="K62" s="105"/>
      <c r="L62" s="105"/>
      <c r="M62" s="105"/>
      <c r="N62" s="105"/>
    </row>
    <row r="63" spans="1:14" ht="9" customHeight="1">
      <c r="A63" s="178">
        <v>1714</v>
      </c>
      <c r="B63" s="151" t="s">
        <v>290</v>
      </c>
      <c r="C63" s="105"/>
      <c r="D63" s="105"/>
      <c r="E63" s="105"/>
      <c r="F63" s="232"/>
      <c r="G63" s="104" t="s">
        <v>275</v>
      </c>
      <c r="H63" s="105" t="s">
        <v>245</v>
      </c>
      <c r="I63" s="102" t="s">
        <v>276</v>
      </c>
      <c r="J63" s="104" t="s">
        <v>293</v>
      </c>
      <c r="K63" s="105"/>
      <c r="L63" s="105"/>
      <c r="M63" s="105"/>
      <c r="N63" s="105"/>
    </row>
    <row r="64" spans="1:14" ht="9" customHeight="1">
      <c r="A64" s="210">
        <v>1718</v>
      </c>
      <c r="B64" s="151" t="s">
        <v>302</v>
      </c>
      <c r="C64" s="105">
        <v>1</v>
      </c>
      <c r="D64" s="105"/>
      <c r="E64" s="105"/>
      <c r="F64" s="232" t="s">
        <v>409</v>
      </c>
      <c r="G64" s="104"/>
      <c r="H64" s="105" t="s">
        <v>277</v>
      </c>
      <c r="I64" s="102" t="s">
        <v>235</v>
      </c>
      <c r="J64" s="104" t="s">
        <v>283</v>
      </c>
      <c r="K64" s="105"/>
      <c r="L64" s="105"/>
      <c r="M64" s="105"/>
      <c r="N64" s="105"/>
    </row>
    <row r="65" spans="1:14" ht="8.25" customHeight="1">
      <c r="A65" s="135">
        <v>1720</v>
      </c>
      <c r="B65" s="151" t="s">
        <v>294</v>
      </c>
      <c r="C65" s="105"/>
      <c r="D65" s="105"/>
      <c r="E65" s="105"/>
      <c r="F65" s="232"/>
      <c r="G65" s="104"/>
      <c r="H65" s="105" t="s">
        <v>245</v>
      </c>
      <c r="I65" s="102"/>
      <c r="J65" s="104"/>
      <c r="K65" s="105"/>
      <c r="L65" s="105"/>
      <c r="M65" s="105"/>
      <c r="N65" s="105"/>
    </row>
    <row r="66" spans="1:14" ht="8.25" customHeight="1">
      <c r="A66" s="175">
        <v>1730</v>
      </c>
      <c r="B66" s="151" t="s">
        <v>291</v>
      </c>
      <c r="C66" s="105"/>
      <c r="D66" s="105"/>
      <c r="E66" s="105"/>
      <c r="F66" s="232"/>
      <c r="G66" s="104"/>
      <c r="H66" s="105" t="s">
        <v>278</v>
      </c>
      <c r="I66" s="102"/>
      <c r="J66" s="104" t="s">
        <v>294</v>
      </c>
      <c r="K66" s="105"/>
      <c r="L66" s="105"/>
      <c r="M66" s="105"/>
      <c r="N66" s="105"/>
    </row>
    <row r="67" spans="1:14" ht="8.25" customHeight="1">
      <c r="A67" s="170">
        <v>1732</v>
      </c>
      <c r="B67" s="151" t="s">
        <v>295</v>
      </c>
      <c r="C67" s="105"/>
      <c r="D67" s="105"/>
      <c r="E67" s="105"/>
      <c r="F67" s="232"/>
      <c r="G67" s="104" t="s">
        <v>249</v>
      </c>
      <c r="H67" s="105" t="s">
        <v>247</v>
      </c>
      <c r="I67" s="102" t="s">
        <v>235</v>
      </c>
      <c r="J67" s="104" t="s">
        <v>294</v>
      </c>
      <c r="K67" s="105"/>
      <c r="L67" s="105"/>
      <c r="M67" s="105"/>
      <c r="N67" s="105"/>
    </row>
    <row r="68" spans="1:14" ht="8.25" customHeight="1">
      <c r="A68" s="166">
        <v>1741</v>
      </c>
      <c r="B68" s="151" t="s">
        <v>287</v>
      </c>
      <c r="C68" s="105"/>
      <c r="D68" s="105"/>
      <c r="E68" s="105"/>
      <c r="F68" s="232"/>
      <c r="G68" s="104"/>
      <c r="H68" s="105"/>
      <c r="I68" s="102" t="s">
        <v>243</v>
      </c>
      <c r="J68" s="104"/>
      <c r="K68" s="105"/>
      <c r="L68" s="105"/>
      <c r="M68" s="105"/>
      <c r="N68" s="105"/>
    </row>
    <row r="69" spans="1:14" ht="8.25" customHeight="1">
      <c r="A69" s="135">
        <v>1747</v>
      </c>
      <c r="B69" s="151" t="s">
        <v>293</v>
      </c>
      <c r="C69" s="105"/>
      <c r="D69" s="105"/>
      <c r="E69" s="105"/>
      <c r="F69" s="232"/>
      <c r="G69" s="104"/>
      <c r="H69" s="105"/>
      <c r="I69" s="102"/>
      <c r="J69" s="104"/>
      <c r="K69" s="105"/>
      <c r="L69" s="105"/>
      <c r="M69" s="105"/>
      <c r="N69" s="105"/>
    </row>
    <row r="70" spans="1:14" ht="8.25" customHeight="1">
      <c r="A70" s="211">
        <v>1902</v>
      </c>
      <c r="B70" s="151" t="s">
        <v>290</v>
      </c>
      <c r="C70" s="105"/>
      <c r="D70" s="105">
        <v>1</v>
      </c>
      <c r="E70" s="105"/>
      <c r="F70" s="232" t="s">
        <v>410</v>
      </c>
      <c r="G70" s="104" t="s">
        <v>233</v>
      </c>
      <c r="H70" s="105" t="s">
        <v>248</v>
      </c>
      <c r="I70" s="102" t="s">
        <v>256</v>
      </c>
      <c r="J70" s="104" t="s">
        <v>294</v>
      </c>
      <c r="K70" s="105"/>
      <c r="L70" s="105"/>
      <c r="M70" s="105"/>
      <c r="N70" s="105"/>
    </row>
    <row r="71" spans="1:14" ht="9" customHeight="1">
      <c r="A71" s="209">
        <v>2056</v>
      </c>
      <c r="B71" s="151" t="s">
        <v>295</v>
      </c>
      <c r="C71" s="105">
        <v>1</v>
      </c>
      <c r="D71" s="105"/>
      <c r="E71" s="105"/>
      <c r="F71" s="232" t="s">
        <v>357</v>
      </c>
      <c r="G71" s="104" t="s">
        <v>279</v>
      </c>
      <c r="H71" s="105" t="s">
        <v>323</v>
      </c>
      <c r="I71" s="102"/>
      <c r="J71" s="104" t="s">
        <v>287</v>
      </c>
      <c r="K71" s="105"/>
      <c r="L71" s="105" t="s">
        <v>241</v>
      </c>
      <c r="M71" s="105"/>
      <c r="N71" s="105"/>
    </row>
    <row r="72" spans="1:14" ht="8.25" customHeight="1">
      <c r="A72" s="170">
        <v>2062</v>
      </c>
      <c r="B72" s="151" t="s">
        <v>286</v>
      </c>
      <c r="C72" s="105"/>
      <c r="D72" s="105"/>
      <c r="E72" s="105"/>
      <c r="F72" s="232"/>
      <c r="G72" s="104"/>
      <c r="H72" s="105" t="s">
        <v>280</v>
      </c>
      <c r="I72" s="102" t="s">
        <v>238</v>
      </c>
      <c r="J72" s="104" t="s">
        <v>293</v>
      </c>
      <c r="K72" s="105"/>
      <c r="L72" s="105"/>
      <c r="M72" s="105"/>
      <c r="N72" s="105"/>
    </row>
    <row r="73" spans="1:14" ht="8.25" customHeight="1">
      <c r="A73" s="166">
        <v>2081</v>
      </c>
      <c r="B73" s="151" t="s">
        <v>283</v>
      </c>
      <c r="C73" s="105"/>
      <c r="D73" s="105"/>
      <c r="E73" s="105"/>
      <c r="F73" s="232"/>
      <c r="G73" s="104"/>
      <c r="H73" s="105"/>
      <c r="I73" s="102"/>
      <c r="J73" s="104"/>
      <c r="K73" s="105"/>
      <c r="L73" s="105"/>
      <c r="M73" s="105"/>
      <c r="N73" s="105"/>
    </row>
    <row r="74" spans="1:14" ht="8.25" customHeight="1">
      <c r="A74" s="135">
        <v>2171</v>
      </c>
      <c r="B74" s="151" t="s">
        <v>287</v>
      </c>
      <c r="C74" s="105"/>
      <c r="D74" s="105"/>
      <c r="E74" s="105"/>
      <c r="F74" s="232"/>
      <c r="G74" s="104"/>
      <c r="H74" s="105"/>
      <c r="I74" s="102"/>
      <c r="J74" s="104"/>
      <c r="K74" s="105"/>
      <c r="L74" s="105"/>
      <c r="M74" s="105"/>
      <c r="N74" s="105"/>
    </row>
    <row r="75" spans="1:14" ht="8.25" customHeight="1">
      <c r="A75" s="168">
        <v>2194</v>
      </c>
      <c r="B75" s="151" t="s">
        <v>291</v>
      </c>
      <c r="C75" s="105"/>
      <c r="D75" s="105"/>
      <c r="E75" s="105"/>
      <c r="F75" s="232"/>
      <c r="G75" s="104"/>
      <c r="H75" s="105"/>
      <c r="I75" s="102" t="s">
        <v>256</v>
      </c>
      <c r="J75" s="104"/>
      <c r="K75" s="105"/>
      <c r="L75" s="105"/>
      <c r="M75" s="105"/>
      <c r="N75" s="105"/>
    </row>
    <row r="76" spans="1:14" ht="9" customHeight="1">
      <c r="A76" s="178">
        <v>2337</v>
      </c>
      <c r="B76" s="151" t="s">
        <v>306</v>
      </c>
      <c r="C76" s="105"/>
      <c r="D76" s="105"/>
      <c r="E76" s="105"/>
      <c r="F76" s="232"/>
      <c r="G76" s="104" t="s">
        <v>236</v>
      </c>
      <c r="H76" s="105"/>
      <c r="I76" s="102" t="s">
        <v>253</v>
      </c>
      <c r="J76" s="104" t="s">
        <v>294</v>
      </c>
      <c r="K76" s="105"/>
      <c r="L76" s="105"/>
      <c r="M76" s="105"/>
      <c r="N76" s="105"/>
    </row>
    <row r="77" spans="1:14" ht="8.25" customHeight="1">
      <c r="A77" s="170">
        <v>2481</v>
      </c>
      <c r="B77" s="151" t="s">
        <v>283</v>
      </c>
      <c r="C77" s="105"/>
      <c r="D77" s="105"/>
      <c r="E77" s="105"/>
      <c r="F77" s="232"/>
      <c r="G77" s="104" t="s">
        <v>233</v>
      </c>
      <c r="H77" s="105"/>
      <c r="I77" s="102"/>
      <c r="J77" s="104"/>
      <c r="K77" s="105"/>
      <c r="L77" s="105"/>
      <c r="M77" s="105"/>
      <c r="N77" s="105"/>
    </row>
    <row r="78" spans="1:14" ht="8.25" customHeight="1">
      <c r="A78" s="170">
        <v>2771</v>
      </c>
      <c r="B78" s="151" t="s">
        <v>307</v>
      </c>
      <c r="C78" s="105"/>
      <c r="D78" s="105"/>
      <c r="E78" s="105"/>
      <c r="F78" s="232"/>
      <c r="G78" s="104"/>
      <c r="H78" s="105" t="s">
        <v>252</v>
      </c>
      <c r="I78" s="102" t="s">
        <v>281</v>
      </c>
      <c r="J78" s="104"/>
      <c r="K78" s="105"/>
      <c r="L78" s="105"/>
      <c r="M78" s="105"/>
      <c r="N78" s="105"/>
    </row>
    <row r="79" spans="1:14" ht="8.25" customHeight="1">
      <c r="A79" s="170">
        <v>2775</v>
      </c>
      <c r="B79" s="151" t="s">
        <v>287</v>
      </c>
      <c r="C79" s="105"/>
      <c r="D79" s="105"/>
      <c r="E79" s="105"/>
      <c r="F79" s="232"/>
      <c r="G79" s="104" t="s">
        <v>244</v>
      </c>
      <c r="H79" s="105"/>
      <c r="I79" s="102"/>
      <c r="J79" s="104" t="s">
        <v>294</v>
      </c>
      <c r="K79" s="105"/>
      <c r="L79" s="105"/>
      <c r="M79" s="105"/>
      <c r="N79" s="105"/>
    </row>
    <row r="80" spans="1:14" ht="8.25" customHeight="1">
      <c r="A80" s="168">
        <v>2826</v>
      </c>
      <c r="B80" s="151" t="s">
        <v>300</v>
      </c>
      <c r="C80" s="105"/>
      <c r="D80" s="105"/>
      <c r="E80" s="105"/>
      <c r="F80" s="232"/>
      <c r="G80" s="104" t="s">
        <v>244</v>
      </c>
      <c r="H80" s="105"/>
      <c r="I80" s="102" t="s">
        <v>256</v>
      </c>
      <c r="J80" s="104"/>
      <c r="K80" s="105"/>
      <c r="L80" s="105"/>
      <c r="M80" s="105"/>
      <c r="N80" s="105"/>
    </row>
    <row r="81" spans="1:14" ht="8.25" customHeight="1">
      <c r="A81" s="173">
        <v>2949</v>
      </c>
      <c r="B81" s="151" t="s">
        <v>285</v>
      </c>
      <c r="C81" s="105"/>
      <c r="D81" s="105"/>
      <c r="E81" s="105"/>
      <c r="F81" s="232"/>
      <c r="G81" s="104" t="s">
        <v>241</v>
      </c>
      <c r="H81" s="105"/>
      <c r="I81" s="102"/>
      <c r="J81" s="104"/>
      <c r="K81" s="105"/>
      <c r="L81" s="105"/>
      <c r="M81" s="105"/>
      <c r="N81" s="105"/>
    </row>
    <row r="82" spans="1:14" ht="9" customHeight="1">
      <c r="A82" s="209">
        <v>3138</v>
      </c>
      <c r="B82" s="151" t="s">
        <v>308</v>
      </c>
      <c r="C82" s="105">
        <v>1</v>
      </c>
      <c r="D82" s="105"/>
      <c r="E82" s="105"/>
      <c r="F82" s="232" t="s">
        <v>400</v>
      </c>
      <c r="G82" s="104"/>
      <c r="H82" s="105"/>
      <c r="I82" s="102" t="s">
        <v>314</v>
      </c>
      <c r="J82" s="104" t="s">
        <v>287</v>
      </c>
      <c r="K82" s="105"/>
      <c r="L82" s="105"/>
      <c r="M82" s="105" t="s">
        <v>282</v>
      </c>
      <c r="N82" s="105"/>
    </row>
    <row r="83" spans="1:14" ht="8.25" customHeight="1">
      <c r="A83" s="135">
        <v>3176</v>
      </c>
      <c r="B83" s="151" t="s">
        <v>294</v>
      </c>
      <c r="C83" s="105"/>
      <c r="D83" s="105"/>
      <c r="E83" s="105"/>
      <c r="F83" s="232"/>
      <c r="G83" s="104"/>
      <c r="H83" s="105"/>
      <c r="I83" s="102" t="s">
        <v>282</v>
      </c>
      <c r="J83" s="104"/>
      <c r="K83" s="105"/>
      <c r="L83" s="105"/>
      <c r="M83" s="105"/>
      <c r="N83" s="105"/>
    </row>
    <row r="84" spans="1:14" ht="8.25" customHeight="1">
      <c r="A84" s="137">
        <v>1640</v>
      </c>
      <c r="B84" s="151" t="s">
        <v>293</v>
      </c>
      <c r="C84" s="105"/>
      <c r="D84" s="105"/>
      <c r="E84" s="105"/>
      <c r="F84" s="233"/>
      <c r="G84" s="228" t="s">
        <v>244</v>
      </c>
      <c r="H84" s="191"/>
      <c r="I84" s="229"/>
      <c r="J84" s="104"/>
      <c r="K84" s="105"/>
      <c r="L84" s="105"/>
      <c r="M84" s="105"/>
      <c r="N84" s="105"/>
    </row>
    <row r="85" spans="1:14" ht="8.25" customHeight="1">
      <c r="A85" s="218" t="s">
        <v>417</v>
      </c>
      <c r="B85" s="219"/>
      <c r="C85" s="219"/>
      <c r="D85" s="219"/>
      <c r="E85" s="219"/>
      <c r="F85" s="220">
        <f>SUM(C3:C84)</f>
        <v>10</v>
      </c>
      <c r="G85" s="221" t="s">
        <v>418</v>
      </c>
      <c r="H85" s="222">
        <f>SUM(D3:D84)</f>
        <v>7</v>
      </c>
      <c r="I85" s="223" t="s">
        <v>419</v>
      </c>
      <c r="J85" s="224"/>
      <c r="K85" s="224"/>
      <c r="L85" s="225">
        <f>SUM(E3:E84)</f>
        <v>3</v>
      </c>
      <c r="M85" s="226" t="s">
        <v>420</v>
      </c>
      <c r="N85" s="227"/>
    </row>
    <row r="88" ht="11.25">
      <c r="A88" s="135"/>
    </row>
    <row r="89" ht="11.25">
      <c r="A89" s="135"/>
    </row>
    <row r="90" ht="11.25">
      <c r="A90" s="136"/>
    </row>
    <row r="91" ht="11.25">
      <c r="A91" s="135"/>
    </row>
    <row r="92" ht="11.25">
      <c r="A92" s="135"/>
    </row>
    <row r="93" ht="11.25">
      <c r="A93" s="135"/>
    </row>
    <row r="94" ht="11.25">
      <c r="A94" s="135"/>
    </row>
    <row r="95" ht="11.25">
      <c r="A95" s="135"/>
    </row>
    <row r="96" ht="11.25">
      <c r="A96" s="136"/>
    </row>
    <row r="97" ht="11.25">
      <c r="A97" s="135"/>
    </row>
    <row r="98" ht="11.25">
      <c r="A98" s="135"/>
    </row>
    <row r="99" ht="11.25">
      <c r="A99" s="135"/>
    </row>
    <row r="100" ht="11.25">
      <c r="A100" s="135"/>
    </row>
    <row r="101" ht="11.25">
      <c r="A101" s="135"/>
    </row>
    <row r="102" ht="11.25">
      <c r="A102" s="135"/>
    </row>
    <row r="103" ht="11.25">
      <c r="A103" s="135"/>
    </row>
    <row r="104" ht="11.25">
      <c r="A104" s="135"/>
    </row>
    <row r="105" ht="11.25">
      <c r="A105" s="135"/>
    </row>
    <row r="106" ht="11.25">
      <c r="A106" s="135"/>
    </row>
    <row r="107" ht="11.25">
      <c r="A107" s="135"/>
    </row>
    <row r="108" ht="11.25">
      <c r="A108" s="135"/>
    </row>
    <row r="109" ht="11.25">
      <c r="A109" s="135"/>
    </row>
    <row r="110" ht="11.25">
      <c r="A110" s="136"/>
    </row>
    <row r="111" ht="11.25">
      <c r="A111" s="135"/>
    </row>
    <row r="112" ht="11.25">
      <c r="A112" s="135"/>
    </row>
    <row r="113" ht="11.25">
      <c r="A113" s="135"/>
    </row>
    <row r="114" ht="11.25">
      <c r="A114" s="135"/>
    </row>
    <row r="115" ht="11.25">
      <c r="A115" s="135"/>
    </row>
    <row r="116" ht="11.25">
      <c r="A116" s="135"/>
    </row>
    <row r="117" ht="11.25">
      <c r="A117" s="135"/>
    </row>
    <row r="118" ht="11.25">
      <c r="A118" s="135"/>
    </row>
    <row r="119" ht="11.25">
      <c r="A119" s="135"/>
    </row>
    <row r="120" ht="11.25">
      <c r="A120" s="135"/>
    </row>
    <row r="121" ht="11.25">
      <c r="A121" s="135"/>
    </row>
    <row r="122" ht="11.25">
      <c r="A122" s="135"/>
    </row>
    <row r="123" ht="11.25">
      <c r="A123" s="135"/>
    </row>
    <row r="124" ht="11.25">
      <c r="A124" s="135"/>
    </row>
    <row r="125" ht="11.25">
      <c r="A125" s="136"/>
    </row>
    <row r="126" ht="11.25">
      <c r="A126" s="135"/>
    </row>
    <row r="127" ht="11.25">
      <c r="A127" s="135"/>
    </row>
    <row r="128" ht="11.25">
      <c r="A128" s="135"/>
    </row>
    <row r="129" ht="11.25">
      <c r="A129" s="135"/>
    </row>
    <row r="130" ht="11.25">
      <c r="A130" s="135"/>
    </row>
    <row r="131" ht="11.25">
      <c r="A131" s="135"/>
    </row>
    <row r="132" ht="11.25">
      <c r="A132" s="135"/>
    </row>
    <row r="133" ht="11.25">
      <c r="A133" s="135"/>
    </row>
    <row r="134" ht="11.25">
      <c r="A134" s="136"/>
    </row>
    <row r="135" ht="11.25">
      <c r="A135" s="135"/>
    </row>
    <row r="136" ht="11.25">
      <c r="A136" s="135"/>
    </row>
    <row r="137" ht="11.25">
      <c r="A137" s="135"/>
    </row>
    <row r="138" ht="11.25">
      <c r="A138" s="136"/>
    </row>
    <row r="139" ht="11.25">
      <c r="A139" s="135"/>
    </row>
    <row r="140" ht="11.25">
      <c r="A140" s="135"/>
    </row>
    <row r="141" ht="11.25">
      <c r="A141" s="135"/>
    </row>
    <row r="142" ht="11.25">
      <c r="A142" s="136"/>
    </row>
    <row r="143" ht="11.25">
      <c r="A143" s="135"/>
    </row>
    <row r="144" ht="11.25">
      <c r="A144" s="135"/>
    </row>
    <row r="145" ht="11.25">
      <c r="A145" s="135"/>
    </row>
    <row r="146" ht="11.25">
      <c r="A146" s="135"/>
    </row>
    <row r="147" ht="11.25">
      <c r="A147" s="135"/>
    </row>
    <row r="148" ht="11.25">
      <c r="A148" s="135"/>
    </row>
    <row r="149" ht="11.25">
      <c r="A149" s="135"/>
    </row>
    <row r="150" ht="11.25">
      <c r="A150" s="135"/>
    </row>
    <row r="151" ht="11.25">
      <c r="A151" s="135"/>
    </row>
    <row r="152" ht="11.25">
      <c r="A152" s="135"/>
    </row>
    <row r="153" ht="11.25">
      <c r="A153" s="135"/>
    </row>
    <row r="154" ht="11.25">
      <c r="A154" s="135"/>
    </row>
    <row r="155" ht="11.25">
      <c r="A155" s="135"/>
    </row>
    <row r="156" ht="11.25">
      <c r="A156" s="135"/>
    </row>
    <row r="157" ht="11.25">
      <c r="A157" s="135"/>
    </row>
    <row r="158" ht="11.25">
      <c r="A158" s="135"/>
    </row>
    <row r="159" ht="11.25">
      <c r="A159" s="135"/>
    </row>
    <row r="160" ht="11.25">
      <c r="A160" s="135"/>
    </row>
    <row r="161" ht="11.25">
      <c r="A161" s="135"/>
    </row>
    <row r="162" ht="11.25">
      <c r="A162" s="135"/>
    </row>
    <row r="163" ht="11.25">
      <c r="A163" s="135"/>
    </row>
    <row r="164" ht="11.25">
      <c r="A164" s="135"/>
    </row>
    <row r="165" ht="11.25">
      <c r="A165" s="137"/>
    </row>
  </sheetData>
  <sheetProtection/>
  <mergeCells count="6">
    <mergeCell ref="A1:A2"/>
    <mergeCell ref="J1:N1"/>
    <mergeCell ref="G1:I1"/>
    <mergeCell ref="C1:C2"/>
    <mergeCell ref="D1:D2"/>
    <mergeCell ref="E1:E2"/>
  </mergeCells>
  <conditionalFormatting sqref="F3:N84">
    <cfRule type="expression" priority="1" dxfId="0" stopIfTrue="1">
      <formula>MOD(ROW(),2)=0</formula>
    </cfRule>
  </conditionalFormatting>
  <printOptions/>
  <pageMargins left="0.5" right="0.5" top="0.5" bottom="0.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45"/>
  <sheetViews>
    <sheetView zoomScalePageLayoutView="0" workbookViewId="0" topLeftCell="B173">
      <selection activeCell="C190" sqref="C1:C16384"/>
    </sheetView>
  </sheetViews>
  <sheetFormatPr defaultColWidth="9.140625" defaultRowHeight="15"/>
  <cols>
    <col min="1" max="1" width="0" style="101" hidden="1" customWidth="1"/>
    <col min="2" max="2" width="12.140625" style="101" bestFit="1" customWidth="1"/>
    <col min="3" max="3" width="9.140625" style="101" customWidth="1"/>
    <col min="4" max="4" width="0" style="101" hidden="1" customWidth="1"/>
    <col min="5" max="5" width="13.57421875" style="101" hidden="1" customWidth="1"/>
    <col min="6" max="6" width="18.421875" style="101" hidden="1" customWidth="1"/>
    <col min="7" max="7" width="14.28125" style="101" hidden="1" customWidth="1"/>
    <col min="8" max="16384" width="9.140625" style="101" customWidth="1"/>
  </cols>
  <sheetData>
    <row r="1" spans="1:7" ht="11.25">
      <c r="A1" s="297" t="s">
        <v>460</v>
      </c>
      <c r="B1" s="297" t="s">
        <v>464</v>
      </c>
      <c r="C1" s="297" t="s">
        <v>461</v>
      </c>
      <c r="D1" s="297" t="s">
        <v>2</v>
      </c>
      <c r="E1" s="297" t="s">
        <v>389</v>
      </c>
      <c r="F1" s="297" t="s">
        <v>462</v>
      </c>
      <c r="G1" s="297" t="s">
        <v>463</v>
      </c>
    </row>
    <row r="2" spans="1:7" ht="11.25">
      <c r="A2" s="298">
        <v>1</v>
      </c>
      <c r="B2" s="298">
        <v>1</v>
      </c>
      <c r="C2" s="298">
        <v>254</v>
      </c>
      <c r="D2" s="298">
        <v>10</v>
      </c>
      <c r="E2" s="298">
        <v>336</v>
      </c>
      <c r="F2" s="298">
        <v>148</v>
      </c>
      <c r="G2" s="298">
        <v>20</v>
      </c>
    </row>
    <row r="3" spans="1:7" ht="11.25">
      <c r="A3" s="298">
        <v>2</v>
      </c>
      <c r="B3" s="298">
        <v>2</v>
      </c>
      <c r="C3" s="298">
        <v>33</v>
      </c>
      <c r="D3" s="298">
        <v>10</v>
      </c>
      <c r="E3" s="298">
        <v>301</v>
      </c>
      <c r="F3" s="298">
        <v>130</v>
      </c>
      <c r="G3" s="298">
        <v>26</v>
      </c>
    </row>
    <row r="4" spans="1:7" ht="11.25">
      <c r="A4" s="44">
        <v>1</v>
      </c>
      <c r="B4" s="298">
        <v>3</v>
      </c>
      <c r="C4" s="299">
        <v>1114</v>
      </c>
      <c r="D4" s="299">
        <v>10</v>
      </c>
      <c r="E4" s="299">
        <v>301</v>
      </c>
      <c r="F4" s="299">
        <v>104</v>
      </c>
      <c r="G4" s="299">
        <v>22</v>
      </c>
    </row>
    <row r="5" spans="1:7" ht="11.25">
      <c r="A5" s="298">
        <v>3</v>
      </c>
      <c r="B5" s="298">
        <v>4</v>
      </c>
      <c r="C5" s="298">
        <v>1124</v>
      </c>
      <c r="D5" s="298">
        <v>10</v>
      </c>
      <c r="E5" s="298">
        <v>296</v>
      </c>
      <c r="F5" s="298">
        <v>140</v>
      </c>
      <c r="G5" s="298">
        <v>10</v>
      </c>
    </row>
    <row r="6" spans="1:7" ht="11.25">
      <c r="A6" s="298">
        <v>1</v>
      </c>
      <c r="B6" s="298">
        <v>5</v>
      </c>
      <c r="C6" s="298">
        <v>294</v>
      </c>
      <c r="D6" s="298">
        <v>10</v>
      </c>
      <c r="E6" s="298">
        <v>288</v>
      </c>
      <c r="F6" s="298">
        <v>142</v>
      </c>
      <c r="G6" s="298">
        <v>4</v>
      </c>
    </row>
    <row r="7" spans="1:7" ht="11.25">
      <c r="A7" s="44">
        <v>2</v>
      </c>
      <c r="B7" s="298">
        <v>6</v>
      </c>
      <c r="C7" s="299">
        <v>111</v>
      </c>
      <c r="D7" s="299">
        <v>10</v>
      </c>
      <c r="E7" s="299">
        <v>286</v>
      </c>
      <c r="F7" s="299">
        <v>120</v>
      </c>
      <c r="G7" s="299">
        <v>4</v>
      </c>
    </row>
    <row r="8" spans="1:7" ht="11.25">
      <c r="A8" s="298">
        <v>4</v>
      </c>
      <c r="B8" s="298">
        <v>7</v>
      </c>
      <c r="C8" s="298">
        <v>330</v>
      </c>
      <c r="D8" s="298">
        <v>10</v>
      </c>
      <c r="E8" s="298">
        <v>284</v>
      </c>
      <c r="F8" s="298">
        <v>122</v>
      </c>
      <c r="G8" s="298">
        <v>18</v>
      </c>
    </row>
    <row r="9" spans="1:7" ht="11.25">
      <c r="A9" s="298">
        <v>1</v>
      </c>
      <c r="B9" s="298">
        <v>8</v>
      </c>
      <c r="C9" s="298">
        <v>1086</v>
      </c>
      <c r="D9" s="298">
        <v>10</v>
      </c>
      <c r="E9" s="298">
        <v>284</v>
      </c>
      <c r="F9" s="298">
        <v>120</v>
      </c>
      <c r="G9" s="298">
        <v>2</v>
      </c>
    </row>
    <row r="10" spans="1:7" ht="11.25">
      <c r="A10" s="298">
        <v>2</v>
      </c>
      <c r="B10" s="298">
        <v>9</v>
      </c>
      <c r="C10" s="298">
        <v>67</v>
      </c>
      <c r="D10" s="298">
        <v>10</v>
      </c>
      <c r="E10" s="298">
        <v>276</v>
      </c>
      <c r="F10" s="298">
        <v>124</v>
      </c>
      <c r="G10" s="298">
        <v>10</v>
      </c>
    </row>
    <row r="11" spans="1:7" ht="11.25">
      <c r="A11" s="44">
        <v>3</v>
      </c>
      <c r="B11" s="298">
        <v>10</v>
      </c>
      <c r="C11" s="299">
        <v>1986</v>
      </c>
      <c r="D11" s="299">
        <v>10</v>
      </c>
      <c r="E11" s="299">
        <v>276</v>
      </c>
      <c r="F11" s="299">
        <v>116</v>
      </c>
      <c r="G11" s="299">
        <v>6</v>
      </c>
    </row>
    <row r="12" spans="1:7" ht="11.25">
      <c r="A12" s="298">
        <v>5</v>
      </c>
      <c r="B12" s="298">
        <v>11</v>
      </c>
      <c r="C12" s="298">
        <v>1519</v>
      </c>
      <c r="D12" s="298">
        <v>10</v>
      </c>
      <c r="E12" s="298">
        <v>276</v>
      </c>
      <c r="F12" s="298">
        <v>114</v>
      </c>
      <c r="G12" s="298">
        <v>8</v>
      </c>
    </row>
    <row r="13" spans="1:7" ht="11.25">
      <c r="A13" s="298">
        <v>6</v>
      </c>
      <c r="B13" s="298">
        <v>12</v>
      </c>
      <c r="C13" s="298">
        <v>604</v>
      </c>
      <c r="D13" s="298">
        <v>10</v>
      </c>
      <c r="E13" s="298">
        <v>273</v>
      </c>
      <c r="F13" s="298">
        <v>136</v>
      </c>
      <c r="G13" s="298">
        <v>2</v>
      </c>
    </row>
    <row r="14" spans="1:7" ht="11.25">
      <c r="A14" s="298">
        <v>7</v>
      </c>
      <c r="B14" s="298">
        <v>13</v>
      </c>
      <c r="C14" s="298">
        <v>3280</v>
      </c>
      <c r="D14" s="298">
        <v>10</v>
      </c>
      <c r="E14" s="298">
        <v>271</v>
      </c>
      <c r="F14" s="298">
        <v>128</v>
      </c>
      <c r="G14" s="298">
        <v>10</v>
      </c>
    </row>
    <row r="15" spans="1:7" ht="11.25">
      <c r="A15" s="298">
        <v>8</v>
      </c>
      <c r="B15" s="298">
        <v>14</v>
      </c>
      <c r="C15" s="298">
        <v>1918</v>
      </c>
      <c r="D15" s="298">
        <v>10</v>
      </c>
      <c r="E15" s="298">
        <v>267</v>
      </c>
      <c r="F15" s="298">
        <v>104</v>
      </c>
      <c r="G15" s="298">
        <v>0</v>
      </c>
    </row>
    <row r="16" spans="1:7" ht="11.25">
      <c r="A16" s="298">
        <v>9</v>
      </c>
      <c r="B16" s="298">
        <v>15</v>
      </c>
      <c r="C16" s="298">
        <v>3256</v>
      </c>
      <c r="D16" s="298">
        <v>10</v>
      </c>
      <c r="E16" s="298">
        <v>266</v>
      </c>
      <c r="F16" s="298">
        <v>130</v>
      </c>
      <c r="G16" s="298">
        <v>8</v>
      </c>
    </row>
    <row r="17" spans="1:7" ht="11.25">
      <c r="A17" s="44">
        <v>4</v>
      </c>
      <c r="B17" s="298">
        <v>16</v>
      </c>
      <c r="C17" s="299">
        <v>1676</v>
      </c>
      <c r="D17" s="299">
        <v>10</v>
      </c>
      <c r="E17" s="299">
        <v>266</v>
      </c>
      <c r="F17" s="299">
        <v>120</v>
      </c>
      <c r="G17" s="299">
        <v>6</v>
      </c>
    </row>
    <row r="18" spans="1:7" ht="11.25">
      <c r="A18" s="298">
        <v>10</v>
      </c>
      <c r="B18" s="298">
        <v>17</v>
      </c>
      <c r="C18" s="298">
        <v>25</v>
      </c>
      <c r="D18" s="298">
        <v>10</v>
      </c>
      <c r="E18" s="298">
        <v>265</v>
      </c>
      <c r="F18" s="298">
        <v>110</v>
      </c>
      <c r="G18" s="298">
        <v>8</v>
      </c>
    </row>
    <row r="19" spans="1:7" ht="11.25">
      <c r="A19" s="44">
        <v>5</v>
      </c>
      <c r="B19" s="298">
        <v>18</v>
      </c>
      <c r="C19" s="299">
        <v>2612</v>
      </c>
      <c r="D19" s="299">
        <v>10</v>
      </c>
      <c r="E19" s="299">
        <v>264</v>
      </c>
      <c r="F19" s="299">
        <v>124</v>
      </c>
      <c r="G19" s="299">
        <v>4</v>
      </c>
    </row>
    <row r="20" spans="1:7" ht="11.25">
      <c r="A20" s="298">
        <v>11</v>
      </c>
      <c r="B20" s="298">
        <v>19</v>
      </c>
      <c r="C20" s="298">
        <v>1730</v>
      </c>
      <c r="D20" s="298">
        <v>10</v>
      </c>
      <c r="E20" s="298">
        <v>259</v>
      </c>
      <c r="F20" s="298">
        <v>122</v>
      </c>
      <c r="G20" s="298">
        <v>10</v>
      </c>
    </row>
    <row r="21" spans="1:7" ht="11.25">
      <c r="A21" s="44">
        <v>6</v>
      </c>
      <c r="B21" s="298">
        <v>20</v>
      </c>
      <c r="C21" s="299">
        <v>1306</v>
      </c>
      <c r="D21" s="299">
        <v>10</v>
      </c>
      <c r="E21" s="299">
        <v>254</v>
      </c>
      <c r="F21" s="299">
        <v>112</v>
      </c>
      <c r="G21" s="299">
        <v>6</v>
      </c>
    </row>
    <row r="22" spans="1:7" ht="11.25">
      <c r="A22" s="44">
        <v>7</v>
      </c>
      <c r="B22" s="298">
        <v>21</v>
      </c>
      <c r="C22" s="299">
        <v>175</v>
      </c>
      <c r="D22" s="299">
        <v>10</v>
      </c>
      <c r="E22" s="299">
        <v>254</v>
      </c>
      <c r="F22" s="299">
        <v>110</v>
      </c>
      <c r="G22" s="299">
        <v>14</v>
      </c>
    </row>
    <row r="23" spans="1:7" ht="11.25">
      <c r="A23" s="298">
        <v>12</v>
      </c>
      <c r="B23" s="298">
        <v>22</v>
      </c>
      <c r="C23" s="298">
        <v>2062</v>
      </c>
      <c r="D23" s="298">
        <v>10</v>
      </c>
      <c r="E23" s="298">
        <v>254</v>
      </c>
      <c r="F23" s="298">
        <v>108</v>
      </c>
      <c r="G23" s="298">
        <v>16</v>
      </c>
    </row>
    <row r="24" spans="1:7" ht="11.25">
      <c r="A24" s="298">
        <v>3</v>
      </c>
      <c r="B24" s="298">
        <v>23</v>
      </c>
      <c r="C24" s="298">
        <v>1718</v>
      </c>
      <c r="D24" s="298">
        <v>10</v>
      </c>
      <c r="E24" s="298">
        <v>250</v>
      </c>
      <c r="F24" s="298">
        <v>98</v>
      </c>
      <c r="G24" s="298">
        <v>18</v>
      </c>
    </row>
    <row r="25" spans="1:7" ht="11.25">
      <c r="A25" s="44">
        <v>8</v>
      </c>
      <c r="B25" s="298">
        <v>24</v>
      </c>
      <c r="C25" s="299">
        <v>3234</v>
      </c>
      <c r="D25" s="299">
        <v>10</v>
      </c>
      <c r="E25" s="299">
        <v>246</v>
      </c>
      <c r="F25" s="299">
        <v>106</v>
      </c>
      <c r="G25" s="299">
        <v>20</v>
      </c>
    </row>
    <row r="26" spans="1:7" ht="11.25">
      <c r="A26" s="298">
        <v>13</v>
      </c>
      <c r="B26" s="298">
        <v>25</v>
      </c>
      <c r="C26" s="298">
        <v>968</v>
      </c>
      <c r="D26" s="298">
        <v>10</v>
      </c>
      <c r="E26" s="298">
        <v>243</v>
      </c>
      <c r="F26" s="298">
        <v>104</v>
      </c>
      <c r="G26" s="298">
        <v>16</v>
      </c>
    </row>
    <row r="27" spans="1:7" ht="11.25">
      <c r="A27" s="298">
        <v>2</v>
      </c>
      <c r="B27" s="298">
        <v>26</v>
      </c>
      <c r="C27" s="298">
        <v>78</v>
      </c>
      <c r="D27" s="298">
        <v>10</v>
      </c>
      <c r="E27" s="298">
        <v>242</v>
      </c>
      <c r="F27" s="298">
        <v>110</v>
      </c>
      <c r="G27" s="298">
        <v>8</v>
      </c>
    </row>
    <row r="28" spans="1:7" ht="11.25">
      <c r="A28" s="44">
        <v>9</v>
      </c>
      <c r="B28" s="298">
        <v>27</v>
      </c>
      <c r="C28" s="299">
        <v>27</v>
      </c>
      <c r="D28" s="299">
        <v>10</v>
      </c>
      <c r="E28" s="299">
        <v>242</v>
      </c>
      <c r="F28" s="299">
        <v>86</v>
      </c>
      <c r="G28" s="299">
        <v>16</v>
      </c>
    </row>
    <row r="29" spans="1:7" ht="11.25">
      <c r="A29" s="298">
        <v>3</v>
      </c>
      <c r="B29" s="298">
        <v>28</v>
      </c>
      <c r="C29" s="298">
        <v>1625</v>
      </c>
      <c r="D29" s="298">
        <v>10</v>
      </c>
      <c r="E29" s="298">
        <v>239</v>
      </c>
      <c r="F29" s="298">
        <v>86</v>
      </c>
      <c r="G29" s="298">
        <v>10</v>
      </c>
    </row>
    <row r="30" spans="1:7" ht="11.25">
      <c r="A30" s="298">
        <v>14</v>
      </c>
      <c r="B30" s="298">
        <v>29</v>
      </c>
      <c r="C30" s="298">
        <v>122</v>
      </c>
      <c r="D30" s="298">
        <v>10</v>
      </c>
      <c r="E30" s="298">
        <v>238</v>
      </c>
      <c r="F30" s="298">
        <v>96</v>
      </c>
      <c r="G30" s="298">
        <v>2</v>
      </c>
    </row>
    <row r="31" spans="1:7" ht="11.25">
      <c r="A31" s="298">
        <v>15</v>
      </c>
      <c r="B31" s="298">
        <v>30</v>
      </c>
      <c r="C31" s="298">
        <v>233</v>
      </c>
      <c r="D31" s="298">
        <v>10</v>
      </c>
      <c r="E31" s="298">
        <v>237</v>
      </c>
      <c r="F31" s="298">
        <v>88</v>
      </c>
      <c r="G31" s="298">
        <v>14</v>
      </c>
    </row>
    <row r="32" spans="1:7" ht="11.25">
      <c r="A32" s="298">
        <v>4</v>
      </c>
      <c r="B32" s="298">
        <v>31</v>
      </c>
      <c r="C32" s="298">
        <v>16</v>
      </c>
      <c r="D32" s="298">
        <v>10</v>
      </c>
      <c r="E32" s="298">
        <v>237</v>
      </c>
      <c r="F32" s="298">
        <v>80</v>
      </c>
      <c r="G32" s="298">
        <v>10</v>
      </c>
    </row>
    <row r="33" spans="1:7" ht="11.25">
      <c r="A33" s="298">
        <v>5</v>
      </c>
      <c r="B33" s="298">
        <v>32</v>
      </c>
      <c r="C33" s="298">
        <v>1592</v>
      </c>
      <c r="D33" s="298">
        <v>10</v>
      </c>
      <c r="E33" s="298">
        <v>236</v>
      </c>
      <c r="F33" s="298">
        <v>98</v>
      </c>
      <c r="G33" s="298">
        <v>8</v>
      </c>
    </row>
    <row r="34" spans="1:7" ht="11.25">
      <c r="A34" s="44">
        <v>10</v>
      </c>
      <c r="B34" s="298">
        <v>33</v>
      </c>
      <c r="C34" s="299">
        <v>1511</v>
      </c>
      <c r="D34" s="299">
        <v>10</v>
      </c>
      <c r="E34" s="299">
        <v>235</v>
      </c>
      <c r="F34" s="299">
        <v>94</v>
      </c>
      <c r="G34" s="299">
        <v>20</v>
      </c>
    </row>
    <row r="35" spans="1:7" ht="11.25">
      <c r="A35" s="298">
        <v>4</v>
      </c>
      <c r="B35" s="298">
        <v>34</v>
      </c>
      <c r="C35" s="298">
        <v>263</v>
      </c>
      <c r="D35" s="298">
        <v>10</v>
      </c>
      <c r="E35" s="298">
        <v>235</v>
      </c>
      <c r="F35" s="298">
        <v>88</v>
      </c>
      <c r="G35" s="298">
        <v>4</v>
      </c>
    </row>
    <row r="36" spans="1:7" ht="11.25">
      <c r="A36" s="298">
        <v>5</v>
      </c>
      <c r="B36" s="298">
        <v>35</v>
      </c>
      <c r="C36" s="298">
        <v>1305</v>
      </c>
      <c r="D36" s="298">
        <v>10</v>
      </c>
      <c r="E36" s="298">
        <v>234</v>
      </c>
      <c r="F36" s="298">
        <v>92</v>
      </c>
      <c r="G36" s="298">
        <v>4</v>
      </c>
    </row>
    <row r="37" spans="1:7" ht="11.25">
      <c r="A37" s="298">
        <v>6</v>
      </c>
      <c r="B37" s="298">
        <v>36</v>
      </c>
      <c r="C37" s="298">
        <v>1717</v>
      </c>
      <c r="D37" s="298">
        <v>10</v>
      </c>
      <c r="E37" s="298">
        <v>233</v>
      </c>
      <c r="F37" s="298">
        <v>76</v>
      </c>
      <c r="G37" s="298">
        <v>18</v>
      </c>
    </row>
    <row r="38" spans="1:7" ht="11.25">
      <c r="A38" s="298">
        <v>16</v>
      </c>
      <c r="B38" s="298">
        <v>37</v>
      </c>
      <c r="C38" s="298">
        <v>70</v>
      </c>
      <c r="D38" s="298">
        <v>10</v>
      </c>
      <c r="E38" s="298">
        <v>231</v>
      </c>
      <c r="F38" s="298">
        <v>86</v>
      </c>
      <c r="G38" s="298">
        <v>2</v>
      </c>
    </row>
    <row r="39" spans="1:7" ht="11.25">
      <c r="A39" s="298">
        <v>17</v>
      </c>
      <c r="B39" s="298">
        <v>38</v>
      </c>
      <c r="C39" s="298">
        <v>1218</v>
      </c>
      <c r="D39" s="298">
        <v>10</v>
      </c>
      <c r="E39" s="298">
        <v>231</v>
      </c>
      <c r="F39" s="298">
        <v>82</v>
      </c>
      <c r="G39" s="298">
        <v>16</v>
      </c>
    </row>
    <row r="40" spans="1:7" ht="11.25">
      <c r="A40" s="298">
        <v>7</v>
      </c>
      <c r="B40" s="298">
        <v>39</v>
      </c>
      <c r="C40" s="298">
        <v>188</v>
      </c>
      <c r="D40" s="298">
        <v>10</v>
      </c>
      <c r="E40" s="298">
        <v>230</v>
      </c>
      <c r="F40" s="298">
        <v>90</v>
      </c>
      <c r="G40" s="298">
        <v>8</v>
      </c>
    </row>
    <row r="41" spans="1:7" ht="11.25">
      <c r="A41" s="298">
        <v>18</v>
      </c>
      <c r="B41" s="298">
        <v>40</v>
      </c>
      <c r="C41" s="298">
        <v>201</v>
      </c>
      <c r="D41" s="298">
        <v>10</v>
      </c>
      <c r="E41" s="298">
        <v>230</v>
      </c>
      <c r="F41" s="298">
        <v>90</v>
      </c>
      <c r="G41" s="298">
        <v>16</v>
      </c>
    </row>
    <row r="42" spans="1:7" ht="11.25">
      <c r="A42" s="298">
        <v>6</v>
      </c>
      <c r="B42" s="298">
        <v>41</v>
      </c>
      <c r="C42" s="298">
        <v>2137</v>
      </c>
      <c r="D42" s="298">
        <v>10</v>
      </c>
      <c r="E42" s="298">
        <v>230</v>
      </c>
      <c r="F42" s="298">
        <v>82</v>
      </c>
      <c r="G42" s="298">
        <v>4</v>
      </c>
    </row>
    <row r="43" spans="1:7" ht="11.25">
      <c r="A43" s="298">
        <v>7</v>
      </c>
      <c r="B43" s="298">
        <v>42</v>
      </c>
      <c r="C43" s="298">
        <v>2757</v>
      </c>
      <c r="D43" s="298">
        <v>10</v>
      </c>
      <c r="E43" s="298">
        <v>226</v>
      </c>
      <c r="F43" s="298">
        <v>100</v>
      </c>
      <c r="G43" s="298">
        <v>4</v>
      </c>
    </row>
    <row r="44" spans="1:7" ht="11.25">
      <c r="A44" s="298">
        <v>8</v>
      </c>
      <c r="B44" s="298">
        <v>43</v>
      </c>
      <c r="C44" s="298">
        <v>910</v>
      </c>
      <c r="D44" s="298">
        <v>10</v>
      </c>
      <c r="E44" s="298">
        <v>226</v>
      </c>
      <c r="F44" s="298">
        <v>80</v>
      </c>
      <c r="G44" s="298">
        <v>4</v>
      </c>
    </row>
    <row r="45" spans="1:7" ht="11.25">
      <c r="A45" s="298">
        <v>8</v>
      </c>
      <c r="B45" s="298">
        <v>44</v>
      </c>
      <c r="C45" s="298">
        <v>51</v>
      </c>
      <c r="D45" s="298">
        <v>10</v>
      </c>
      <c r="E45" s="298">
        <v>225</v>
      </c>
      <c r="F45" s="298">
        <v>90</v>
      </c>
      <c r="G45" s="298">
        <v>12</v>
      </c>
    </row>
    <row r="46" spans="1:7" ht="11.25">
      <c r="A46" s="298">
        <v>9</v>
      </c>
      <c r="B46" s="298">
        <v>45</v>
      </c>
      <c r="C46" s="298">
        <v>1922</v>
      </c>
      <c r="D46" s="298">
        <v>10</v>
      </c>
      <c r="E46" s="298">
        <v>225</v>
      </c>
      <c r="F46" s="298">
        <v>90</v>
      </c>
      <c r="G46" s="298">
        <v>6</v>
      </c>
    </row>
    <row r="47" spans="1:7" ht="11.25">
      <c r="A47" s="44">
        <v>11</v>
      </c>
      <c r="B47" s="298">
        <v>46</v>
      </c>
      <c r="C47" s="299">
        <v>1421</v>
      </c>
      <c r="D47" s="299">
        <v>10</v>
      </c>
      <c r="E47" s="299">
        <v>225</v>
      </c>
      <c r="F47" s="299">
        <v>88</v>
      </c>
      <c r="G47" s="299">
        <v>4</v>
      </c>
    </row>
    <row r="48" spans="1:7" ht="11.25">
      <c r="A48" s="298">
        <v>9</v>
      </c>
      <c r="B48" s="298">
        <v>47</v>
      </c>
      <c r="C48" s="298">
        <v>744</v>
      </c>
      <c r="D48" s="298">
        <v>10</v>
      </c>
      <c r="E48" s="298">
        <v>224</v>
      </c>
      <c r="F48" s="298">
        <v>96</v>
      </c>
      <c r="G48" s="298">
        <v>6</v>
      </c>
    </row>
    <row r="49" spans="1:7" ht="11.25">
      <c r="A49" s="298">
        <v>19</v>
      </c>
      <c r="B49" s="298">
        <v>48</v>
      </c>
      <c r="C49" s="298">
        <v>45</v>
      </c>
      <c r="D49" s="298">
        <v>10</v>
      </c>
      <c r="E49" s="298">
        <v>224</v>
      </c>
      <c r="F49" s="298">
        <v>94</v>
      </c>
      <c r="G49" s="298">
        <v>8</v>
      </c>
    </row>
    <row r="50" spans="1:7" ht="11.25">
      <c r="A50" s="44">
        <v>12</v>
      </c>
      <c r="B50" s="298">
        <v>49</v>
      </c>
      <c r="C50" s="299">
        <v>2992</v>
      </c>
      <c r="D50" s="299">
        <v>10</v>
      </c>
      <c r="E50" s="299">
        <v>224</v>
      </c>
      <c r="F50" s="299">
        <v>92</v>
      </c>
      <c r="G50" s="299">
        <v>8</v>
      </c>
    </row>
    <row r="51" spans="1:7" ht="11.25">
      <c r="A51" s="44">
        <v>13</v>
      </c>
      <c r="B51" s="298">
        <v>50</v>
      </c>
      <c r="C51" s="299">
        <v>573</v>
      </c>
      <c r="D51" s="299">
        <v>10</v>
      </c>
      <c r="E51" s="299">
        <v>224</v>
      </c>
      <c r="F51" s="299">
        <v>64</v>
      </c>
      <c r="G51" s="299">
        <v>8</v>
      </c>
    </row>
    <row r="52" spans="1:7" ht="11.25">
      <c r="A52" s="298">
        <v>10</v>
      </c>
      <c r="B52" s="298">
        <v>51</v>
      </c>
      <c r="C52" s="298">
        <v>1868</v>
      </c>
      <c r="D52" s="298">
        <v>10</v>
      </c>
      <c r="E52" s="298">
        <v>223</v>
      </c>
      <c r="F52" s="298">
        <v>90</v>
      </c>
      <c r="G52" s="298">
        <v>4</v>
      </c>
    </row>
    <row r="53" spans="1:7" ht="11.25">
      <c r="A53" s="298">
        <v>20</v>
      </c>
      <c r="B53" s="298">
        <v>52</v>
      </c>
      <c r="C53" s="298">
        <v>1612</v>
      </c>
      <c r="D53" s="298">
        <v>10</v>
      </c>
      <c r="E53" s="298">
        <v>223</v>
      </c>
      <c r="F53" s="298">
        <v>80</v>
      </c>
      <c r="G53" s="298">
        <v>4</v>
      </c>
    </row>
    <row r="54" spans="1:7" ht="11.25">
      <c r="A54" s="298">
        <v>10</v>
      </c>
      <c r="B54" s="298">
        <v>53</v>
      </c>
      <c r="C54" s="298">
        <v>2056</v>
      </c>
      <c r="D54" s="298">
        <v>10</v>
      </c>
      <c r="E54" s="298">
        <v>223</v>
      </c>
      <c r="F54" s="298">
        <v>74</v>
      </c>
      <c r="G54" s="298">
        <v>14</v>
      </c>
    </row>
    <row r="55" spans="1:7" ht="11.25">
      <c r="A55" s="298">
        <v>21</v>
      </c>
      <c r="B55" s="298">
        <v>54</v>
      </c>
      <c r="C55" s="298">
        <v>1622</v>
      </c>
      <c r="D55" s="298">
        <v>10</v>
      </c>
      <c r="E55" s="298">
        <v>223</v>
      </c>
      <c r="F55" s="298">
        <v>74</v>
      </c>
      <c r="G55" s="298">
        <v>8</v>
      </c>
    </row>
    <row r="56" spans="1:7" ht="11.25">
      <c r="A56" s="298">
        <v>11</v>
      </c>
      <c r="B56" s="298">
        <v>55</v>
      </c>
      <c r="C56" s="298">
        <v>308</v>
      </c>
      <c r="D56" s="298">
        <v>10</v>
      </c>
      <c r="E56" s="298">
        <v>222</v>
      </c>
      <c r="F56" s="298">
        <v>96</v>
      </c>
      <c r="G56" s="298">
        <v>0</v>
      </c>
    </row>
    <row r="57" spans="1:7" ht="11.25">
      <c r="A57" s="44">
        <v>14</v>
      </c>
      <c r="B57" s="298">
        <v>56</v>
      </c>
      <c r="C57" s="299">
        <v>2775</v>
      </c>
      <c r="D57" s="299">
        <v>10</v>
      </c>
      <c r="E57" s="299">
        <v>222</v>
      </c>
      <c r="F57" s="299">
        <v>86</v>
      </c>
      <c r="G57" s="299">
        <v>24</v>
      </c>
    </row>
    <row r="58" spans="1:7" ht="11.25">
      <c r="A58" s="298">
        <v>12</v>
      </c>
      <c r="B58" s="298">
        <v>57</v>
      </c>
      <c r="C58" s="298">
        <v>706</v>
      </c>
      <c r="D58" s="298">
        <v>10</v>
      </c>
      <c r="E58" s="298">
        <v>222</v>
      </c>
      <c r="F58" s="298">
        <v>78</v>
      </c>
      <c r="G58" s="298">
        <v>10</v>
      </c>
    </row>
    <row r="59" spans="1:7" ht="11.25">
      <c r="A59" s="298">
        <v>11</v>
      </c>
      <c r="B59" s="298">
        <v>58</v>
      </c>
      <c r="C59" s="298">
        <v>85</v>
      </c>
      <c r="D59" s="298">
        <v>9</v>
      </c>
      <c r="E59" s="298">
        <v>221</v>
      </c>
      <c r="F59" s="298">
        <v>90</v>
      </c>
      <c r="G59" s="298">
        <v>2</v>
      </c>
    </row>
    <row r="60" spans="1:7" ht="11.25">
      <c r="A60" s="298">
        <v>13</v>
      </c>
      <c r="B60" s="298">
        <v>59</v>
      </c>
      <c r="C60" s="298">
        <v>337</v>
      </c>
      <c r="D60" s="298">
        <v>10</v>
      </c>
      <c r="E60" s="298">
        <v>221</v>
      </c>
      <c r="F60" s="298">
        <v>76</v>
      </c>
      <c r="G60" s="298">
        <v>18</v>
      </c>
    </row>
    <row r="61" spans="1:7" ht="11.25">
      <c r="A61" s="44">
        <v>15</v>
      </c>
      <c r="B61" s="298">
        <v>60</v>
      </c>
      <c r="C61" s="299">
        <v>368</v>
      </c>
      <c r="D61" s="299">
        <v>10</v>
      </c>
      <c r="E61" s="299">
        <v>221</v>
      </c>
      <c r="F61" s="299">
        <v>72</v>
      </c>
      <c r="G61" s="299">
        <v>12</v>
      </c>
    </row>
    <row r="62" spans="1:7" ht="11.25">
      <c r="A62" s="298">
        <v>22</v>
      </c>
      <c r="B62" s="298">
        <v>61</v>
      </c>
      <c r="C62" s="298">
        <v>2420</v>
      </c>
      <c r="D62" s="298">
        <v>10</v>
      </c>
      <c r="E62" s="298">
        <v>220</v>
      </c>
      <c r="F62" s="298">
        <v>102</v>
      </c>
      <c r="G62" s="298">
        <v>8</v>
      </c>
    </row>
    <row r="63" spans="1:7" ht="11.25">
      <c r="A63" s="298">
        <v>23</v>
      </c>
      <c r="B63" s="298">
        <v>62</v>
      </c>
      <c r="C63" s="298">
        <v>2854</v>
      </c>
      <c r="D63" s="298">
        <v>10</v>
      </c>
      <c r="E63" s="298">
        <v>220</v>
      </c>
      <c r="F63" s="298">
        <v>96</v>
      </c>
      <c r="G63" s="298">
        <v>4</v>
      </c>
    </row>
    <row r="64" spans="1:7" ht="11.25">
      <c r="A64" s="298">
        <v>14</v>
      </c>
      <c r="B64" s="298">
        <v>63</v>
      </c>
      <c r="C64" s="298">
        <v>2619</v>
      </c>
      <c r="D64" s="298">
        <v>9</v>
      </c>
      <c r="E64" s="298">
        <v>220</v>
      </c>
      <c r="F64" s="298">
        <v>94</v>
      </c>
      <c r="G64" s="298">
        <v>8</v>
      </c>
    </row>
    <row r="65" spans="1:7" ht="11.25">
      <c r="A65" s="298">
        <v>24</v>
      </c>
      <c r="B65" s="298">
        <v>64</v>
      </c>
      <c r="C65" s="298">
        <v>71</v>
      </c>
      <c r="D65" s="298">
        <v>10</v>
      </c>
      <c r="E65" s="298">
        <v>218</v>
      </c>
      <c r="F65" s="298">
        <v>94</v>
      </c>
      <c r="G65" s="298">
        <v>20</v>
      </c>
    </row>
    <row r="66" spans="1:7" ht="11.25">
      <c r="A66" s="298">
        <v>12</v>
      </c>
      <c r="B66" s="298">
        <v>65</v>
      </c>
      <c r="C66" s="298">
        <v>217</v>
      </c>
      <c r="D66" s="298">
        <v>10</v>
      </c>
      <c r="E66" s="298">
        <v>218</v>
      </c>
      <c r="F66" s="298">
        <v>88</v>
      </c>
      <c r="G66" s="298">
        <v>4</v>
      </c>
    </row>
    <row r="67" spans="1:7" ht="11.25">
      <c r="A67" s="298">
        <v>25</v>
      </c>
      <c r="B67" s="298">
        <v>66</v>
      </c>
      <c r="C67" s="298">
        <v>358</v>
      </c>
      <c r="D67" s="298">
        <v>9</v>
      </c>
      <c r="E67" s="298">
        <v>217</v>
      </c>
      <c r="F67" s="298">
        <v>88</v>
      </c>
      <c r="G67" s="298">
        <v>6</v>
      </c>
    </row>
    <row r="68" spans="1:7" ht="11.25">
      <c r="A68" s="298">
        <v>26</v>
      </c>
      <c r="B68" s="298">
        <v>67</v>
      </c>
      <c r="C68" s="298">
        <v>1629</v>
      </c>
      <c r="D68" s="298">
        <v>10</v>
      </c>
      <c r="E68" s="298">
        <v>217</v>
      </c>
      <c r="F68" s="298">
        <v>84</v>
      </c>
      <c r="G68" s="298">
        <v>8</v>
      </c>
    </row>
    <row r="69" spans="1:7" ht="11.25">
      <c r="A69" s="298">
        <v>27</v>
      </c>
      <c r="B69" s="298">
        <v>68</v>
      </c>
      <c r="C69" s="298">
        <v>1772</v>
      </c>
      <c r="D69" s="298">
        <v>10</v>
      </c>
      <c r="E69" s="298">
        <v>217</v>
      </c>
      <c r="F69" s="298">
        <v>84</v>
      </c>
      <c r="G69" s="298">
        <v>6</v>
      </c>
    </row>
    <row r="70" spans="1:7" ht="11.25">
      <c r="A70" s="44">
        <v>16</v>
      </c>
      <c r="B70" s="298">
        <v>69</v>
      </c>
      <c r="C70" s="299">
        <v>126</v>
      </c>
      <c r="D70" s="299">
        <v>10</v>
      </c>
      <c r="E70" s="299">
        <v>217</v>
      </c>
      <c r="F70" s="299">
        <v>80</v>
      </c>
      <c r="G70" s="299">
        <v>20</v>
      </c>
    </row>
    <row r="71" spans="1:7" ht="11.25">
      <c r="A71" s="298">
        <v>13</v>
      </c>
      <c r="B71" s="298">
        <v>70</v>
      </c>
      <c r="C71" s="298">
        <v>2016</v>
      </c>
      <c r="D71" s="298">
        <v>10</v>
      </c>
      <c r="E71" s="298">
        <v>217</v>
      </c>
      <c r="F71" s="298">
        <v>74</v>
      </c>
      <c r="G71" s="298">
        <v>12</v>
      </c>
    </row>
    <row r="72" spans="1:7" ht="11.25">
      <c r="A72" s="298">
        <v>28</v>
      </c>
      <c r="B72" s="298">
        <v>71</v>
      </c>
      <c r="C72" s="298">
        <v>118</v>
      </c>
      <c r="D72" s="298">
        <v>10</v>
      </c>
      <c r="E72" s="298">
        <v>214</v>
      </c>
      <c r="F72" s="298">
        <v>78</v>
      </c>
      <c r="G72" s="298">
        <v>4</v>
      </c>
    </row>
    <row r="73" spans="1:7" ht="11.25">
      <c r="A73" s="298">
        <v>15</v>
      </c>
      <c r="B73" s="298">
        <v>72</v>
      </c>
      <c r="C73" s="298">
        <v>343</v>
      </c>
      <c r="D73" s="298">
        <v>10</v>
      </c>
      <c r="E73" s="298">
        <v>214</v>
      </c>
      <c r="F73" s="298">
        <v>68</v>
      </c>
      <c r="G73" s="298">
        <v>20</v>
      </c>
    </row>
    <row r="74" spans="1:7" ht="11.25">
      <c r="A74" s="298">
        <v>16</v>
      </c>
      <c r="B74" s="298">
        <v>73</v>
      </c>
      <c r="C74" s="298">
        <v>1902</v>
      </c>
      <c r="D74" s="298">
        <v>10</v>
      </c>
      <c r="E74" s="298">
        <v>214</v>
      </c>
      <c r="F74" s="298">
        <v>68</v>
      </c>
      <c r="G74" s="298">
        <v>16</v>
      </c>
    </row>
    <row r="75" spans="1:7" ht="11.25">
      <c r="A75" s="298">
        <v>29</v>
      </c>
      <c r="B75" s="298">
        <v>74</v>
      </c>
      <c r="C75" s="298">
        <v>103</v>
      </c>
      <c r="D75" s="298">
        <v>10</v>
      </c>
      <c r="E75" s="298">
        <v>213</v>
      </c>
      <c r="F75" s="298">
        <v>72</v>
      </c>
      <c r="G75" s="298">
        <v>2</v>
      </c>
    </row>
    <row r="76" spans="1:7" ht="11.25">
      <c r="A76" s="298">
        <v>17</v>
      </c>
      <c r="B76" s="298">
        <v>75</v>
      </c>
      <c r="C76" s="298">
        <v>525</v>
      </c>
      <c r="D76" s="298">
        <v>10</v>
      </c>
      <c r="E76" s="298">
        <v>213</v>
      </c>
      <c r="F76" s="298">
        <v>60</v>
      </c>
      <c r="G76" s="298">
        <v>24</v>
      </c>
    </row>
    <row r="77" spans="1:7" ht="11.25">
      <c r="A77" s="298">
        <v>18</v>
      </c>
      <c r="B77" s="298">
        <v>76</v>
      </c>
      <c r="C77" s="298">
        <v>829</v>
      </c>
      <c r="D77" s="298">
        <v>10</v>
      </c>
      <c r="E77" s="298">
        <v>212</v>
      </c>
      <c r="F77" s="298">
        <v>94</v>
      </c>
      <c r="G77" s="298">
        <v>10</v>
      </c>
    </row>
    <row r="78" spans="1:7" ht="11.25">
      <c r="A78" s="298">
        <v>30</v>
      </c>
      <c r="B78" s="298">
        <v>77</v>
      </c>
      <c r="C78" s="298">
        <v>2574</v>
      </c>
      <c r="D78" s="298">
        <v>10</v>
      </c>
      <c r="E78" s="298">
        <v>211</v>
      </c>
      <c r="F78" s="298">
        <v>82</v>
      </c>
      <c r="G78" s="298">
        <v>2</v>
      </c>
    </row>
    <row r="79" spans="1:7" ht="11.25">
      <c r="A79" s="298">
        <v>31</v>
      </c>
      <c r="B79" s="298">
        <v>78</v>
      </c>
      <c r="C79" s="298">
        <v>3360</v>
      </c>
      <c r="D79" s="298">
        <v>10</v>
      </c>
      <c r="E79" s="298">
        <v>210</v>
      </c>
      <c r="F79" s="298">
        <v>78</v>
      </c>
      <c r="G79" s="298">
        <v>10</v>
      </c>
    </row>
    <row r="80" spans="1:7" ht="11.25">
      <c r="A80" s="298">
        <v>32</v>
      </c>
      <c r="B80" s="298">
        <v>79</v>
      </c>
      <c r="C80" s="298">
        <v>326</v>
      </c>
      <c r="D80" s="298">
        <v>10</v>
      </c>
      <c r="E80" s="298">
        <v>210</v>
      </c>
      <c r="F80" s="298">
        <v>66</v>
      </c>
      <c r="G80" s="298">
        <v>2</v>
      </c>
    </row>
    <row r="81" spans="1:7" ht="11.25">
      <c r="A81" s="298">
        <v>33</v>
      </c>
      <c r="B81" s="298">
        <v>80</v>
      </c>
      <c r="C81" s="298">
        <v>1583</v>
      </c>
      <c r="D81" s="298">
        <v>10</v>
      </c>
      <c r="E81" s="298">
        <v>209</v>
      </c>
      <c r="F81" s="298">
        <v>102</v>
      </c>
      <c r="G81" s="298">
        <v>6</v>
      </c>
    </row>
    <row r="82" spans="1:7" ht="11.25">
      <c r="A82" s="44">
        <v>17</v>
      </c>
      <c r="B82" s="298">
        <v>81</v>
      </c>
      <c r="C82" s="299">
        <v>2169</v>
      </c>
      <c r="D82" s="299">
        <v>10</v>
      </c>
      <c r="E82" s="299">
        <v>208</v>
      </c>
      <c r="F82" s="299">
        <v>84</v>
      </c>
      <c r="G82" s="299">
        <v>4</v>
      </c>
    </row>
    <row r="83" spans="1:7" ht="11.25">
      <c r="A83" s="298">
        <v>34</v>
      </c>
      <c r="B83" s="298">
        <v>82</v>
      </c>
      <c r="C83" s="298">
        <v>3389</v>
      </c>
      <c r="D83" s="298">
        <v>10</v>
      </c>
      <c r="E83" s="298">
        <v>208</v>
      </c>
      <c r="F83" s="298">
        <v>82</v>
      </c>
      <c r="G83" s="298">
        <v>10</v>
      </c>
    </row>
    <row r="84" spans="1:7" ht="11.25">
      <c r="A84" s="298">
        <v>19</v>
      </c>
      <c r="B84" s="298">
        <v>83</v>
      </c>
      <c r="C84" s="298">
        <v>971</v>
      </c>
      <c r="D84" s="298">
        <v>10</v>
      </c>
      <c r="E84" s="298">
        <v>208</v>
      </c>
      <c r="F84" s="298">
        <v>76</v>
      </c>
      <c r="G84" s="298">
        <v>4</v>
      </c>
    </row>
    <row r="85" spans="1:7" ht="11.25">
      <c r="A85" s="298">
        <v>35</v>
      </c>
      <c r="B85" s="298">
        <v>84</v>
      </c>
      <c r="C85" s="298">
        <v>190</v>
      </c>
      <c r="D85" s="298">
        <v>10</v>
      </c>
      <c r="E85" s="298">
        <v>208</v>
      </c>
      <c r="F85" s="298">
        <v>68</v>
      </c>
      <c r="G85" s="298">
        <v>4</v>
      </c>
    </row>
    <row r="86" spans="1:7" ht="11.25">
      <c r="A86" s="44">
        <v>18</v>
      </c>
      <c r="B86" s="298">
        <v>85</v>
      </c>
      <c r="C86" s="299">
        <v>830</v>
      </c>
      <c r="D86" s="299">
        <v>10</v>
      </c>
      <c r="E86" s="299">
        <v>206</v>
      </c>
      <c r="F86" s="299">
        <v>76</v>
      </c>
      <c r="G86" s="299">
        <v>4</v>
      </c>
    </row>
    <row r="87" spans="1:7" ht="11.25">
      <c r="A87" s="298">
        <v>36</v>
      </c>
      <c r="B87" s="298">
        <v>86</v>
      </c>
      <c r="C87" s="298">
        <v>3357</v>
      </c>
      <c r="D87" s="298">
        <v>10</v>
      </c>
      <c r="E87" s="298">
        <v>206</v>
      </c>
      <c r="F87" s="298">
        <v>76</v>
      </c>
      <c r="G87" s="298">
        <v>0</v>
      </c>
    </row>
    <row r="88" spans="1:7" ht="11.25">
      <c r="A88" s="298">
        <v>20</v>
      </c>
      <c r="B88" s="298">
        <v>87</v>
      </c>
      <c r="C88" s="298">
        <v>399</v>
      </c>
      <c r="D88" s="298">
        <v>10</v>
      </c>
      <c r="E88" s="298">
        <v>204</v>
      </c>
      <c r="F88" s="298">
        <v>94</v>
      </c>
      <c r="G88" s="298">
        <v>6</v>
      </c>
    </row>
    <row r="89" spans="1:7" ht="11.25">
      <c r="A89" s="298">
        <v>21</v>
      </c>
      <c r="B89" s="298">
        <v>88</v>
      </c>
      <c r="C89" s="298">
        <v>20</v>
      </c>
      <c r="D89" s="298">
        <v>10</v>
      </c>
      <c r="E89" s="298">
        <v>204</v>
      </c>
      <c r="F89" s="298">
        <v>78</v>
      </c>
      <c r="G89" s="298">
        <v>2</v>
      </c>
    </row>
    <row r="90" spans="1:7" ht="11.25">
      <c r="A90" s="298">
        <v>14</v>
      </c>
      <c r="B90" s="298">
        <v>89</v>
      </c>
      <c r="C90" s="298">
        <v>2429</v>
      </c>
      <c r="D90" s="298">
        <v>10</v>
      </c>
      <c r="E90" s="298">
        <v>204</v>
      </c>
      <c r="F90" s="298">
        <v>74</v>
      </c>
      <c r="G90" s="298">
        <v>2</v>
      </c>
    </row>
    <row r="91" spans="1:7" ht="11.25">
      <c r="A91" s="298">
        <v>22</v>
      </c>
      <c r="B91" s="298">
        <v>90</v>
      </c>
      <c r="C91" s="298">
        <v>3168</v>
      </c>
      <c r="D91" s="298">
        <v>10</v>
      </c>
      <c r="E91" s="298">
        <v>204</v>
      </c>
      <c r="F91" s="298">
        <v>72</v>
      </c>
      <c r="G91" s="298">
        <v>4</v>
      </c>
    </row>
    <row r="92" spans="1:7" ht="11.25">
      <c r="A92" s="298">
        <v>23</v>
      </c>
      <c r="B92" s="298">
        <v>91</v>
      </c>
      <c r="C92" s="298">
        <v>1073</v>
      </c>
      <c r="D92" s="298">
        <v>10</v>
      </c>
      <c r="E92" s="298">
        <v>204</v>
      </c>
      <c r="F92" s="298">
        <v>68</v>
      </c>
      <c r="G92" s="298">
        <v>4</v>
      </c>
    </row>
    <row r="93" spans="1:7" ht="11.25">
      <c r="A93" s="298">
        <v>15</v>
      </c>
      <c r="B93" s="298">
        <v>92</v>
      </c>
      <c r="C93" s="298">
        <v>1714</v>
      </c>
      <c r="D93" s="298">
        <v>10</v>
      </c>
      <c r="E93" s="298">
        <v>204</v>
      </c>
      <c r="F93" s="298">
        <v>66</v>
      </c>
      <c r="G93" s="298">
        <v>2</v>
      </c>
    </row>
    <row r="94" spans="1:7" ht="11.25">
      <c r="A94" s="298">
        <v>16</v>
      </c>
      <c r="B94" s="298">
        <v>93</v>
      </c>
      <c r="C94" s="298">
        <v>1261</v>
      </c>
      <c r="D94" s="298">
        <v>10</v>
      </c>
      <c r="E94" s="298">
        <v>203</v>
      </c>
      <c r="F94" s="298">
        <v>88</v>
      </c>
      <c r="G94" s="298">
        <v>2</v>
      </c>
    </row>
    <row r="95" spans="1:7" ht="11.25">
      <c r="A95" s="44">
        <v>19</v>
      </c>
      <c r="B95" s="298">
        <v>94</v>
      </c>
      <c r="C95" s="299">
        <v>2337</v>
      </c>
      <c r="D95" s="299">
        <v>10</v>
      </c>
      <c r="E95" s="299">
        <v>203</v>
      </c>
      <c r="F95" s="299">
        <v>70</v>
      </c>
      <c r="G95" s="299">
        <v>22</v>
      </c>
    </row>
    <row r="96" spans="1:7" ht="11.25">
      <c r="A96" s="44">
        <v>20</v>
      </c>
      <c r="B96" s="298">
        <v>95</v>
      </c>
      <c r="C96" s="299">
        <v>88</v>
      </c>
      <c r="D96" s="299">
        <v>10</v>
      </c>
      <c r="E96" s="299">
        <v>203</v>
      </c>
      <c r="F96" s="299">
        <v>56</v>
      </c>
      <c r="G96" s="299">
        <v>4</v>
      </c>
    </row>
    <row r="97" spans="1:7" ht="11.25">
      <c r="A97" s="298">
        <v>24</v>
      </c>
      <c r="B97" s="298">
        <v>96</v>
      </c>
      <c r="C97" s="298">
        <v>668</v>
      </c>
      <c r="D97" s="298">
        <v>10</v>
      </c>
      <c r="E97" s="298">
        <v>202</v>
      </c>
      <c r="F97" s="298">
        <v>82</v>
      </c>
      <c r="G97" s="298">
        <v>2</v>
      </c>
    </row>
    <row r="98" spans="1:7" ht="11.25">
      <c r="A98" s="298">
        <v>25</v>
      </c>
      <c r="B98" s="298">
        <v>97</v>
      </c>
      <c r="C98" s="298">
        <v>93</v>
      </c>
      <c r="D98" s="298">
        <v>10</v>
      </c>
      <c r="E98" s="298">
        <v>201</v>
      </c>
      <c r="F98" s="298">
        <v>82</v>
      </c>
      <c r="G98" s="298">
        <v>3</v>
      </c>
    </row>
    <row r="99" spans="1:7" ht="11.25">
      <c r="A99" s="44">
        <v>21</v>
      </c>
      <c r="B99" s="298">
        <v>98</v>
      </c>
      <c r="C99" s="299">
        <v>469</v>
      </c>
      <c r="D99" s="299">
        <v>10</v>
      </c>
      <c r="E99" s="299">
        <v>200</v>
      </c>
      <c r="F99" s="299">
        <v>52</v>
      </c>
      <c r="G99" s="299">
        <v>2</v>
      </c>
    </row>
    <row r="100" spans="1:7" ht="11.25">
      <c r="A100" s="298">
        <v>17</v>
      </c>
      <c r="B100" s="298">
        <v>99</v>
      </c>
      <c r="C100" s="298">
        <v>3138</v>
      </c>
      <c r="D100" s="298">
        <v>10</v>
      </c>
      <c r="E100" s="298">
        <v>199</v>
      </c>
      <c r="F100" s="298">
        <v>62</v>
      </c>
      <c r="G100" s="298">
        <v>4</v>
      </c>
    </row>
    <row r="101" spans="1:7" ht="11.25">
      <c r="A101" s="298">
        <v>37</v>
      </c>
      <c r="B101" s="298">
        <v>100</v>
      </c>
      <c r="C101" s="298">
        <v>1596</v>
      </c>
      <c r="D101" s="298">
        <v>10</v>
      </c>
      <c r="E101" s="298">
        <v>198</v>
      </c>
      <c r="F101" s="298">
        <v>78</v>
      </c>
      <c r="G101" s="298">
        <v>6</v>
      </c>
    </row>
    <row r="102" spans="1:7" ht="11.25">
      <c r="A102" s="298">
        <v>18</v>
      </c>
      <c r="B102" s="298">
        <v>101</v>
      </c>
      <c r="C102" s="298">
        <v>1771</v>
      </c>
      <c r="D102" s="298">
        <v>10</v>
      </c>
      <c r="E102" s="298">
        <v>198</v>
      </c>
      <c r="F102" s="298">
        <v>70</v>
      </c>
      <c r="G102" s="298">
        <v>4</v>
      </c>
    </row>
    <row r="103" spans="1:7" ht="11.25">
      <c r="A103" s="298">
        <v>19</v>
      </c>
      <c r="B103" s="298">
        <v>102</v>
      </c>
      <c r="C103" s="298">
        <v>2468</v>
      </c>
      <c r="D103" s="298">
        <v>9</v>
      </c>
      <c r="E103" s="298">
        <v>197</v>
      </c>
      <c r="F103" s="298">
        <v>76</v>
      </c>
      <c r="G103" s="298">
        <v>4</v>
      </c>
    </row>
    <row r="104" spans="1:7" ht="11.25">
      <c r="A104" s="298">
        <v>20</v>
      </c>
      <c r="B104" s="298">
        <v>103</v>
      </c>
      <c r="C104" s="298">
        <v>107</v>
      </c>
      <c r="D104" s="298">
        <v>10</v>
      </c>
      <c r="E104" s="298">
        <v>197</v>
      </c>
      <c r="F104" s="298">
        <v>74</v>
      </c>
      <c r="G104" s="298">
        <v>8</v>
      </c>
    </row>
    <row r="105" spans="1:7" ht="11.25">
      <c r="A105" s="44">
        <v>22</v>
      </c>
      <c r="B105" s="298">
        <v>104</v>
      </c>
      <c r="C105" s="299">
        <v>115</v>
      </c>
      <c r="D105" s="299">
        <v>10</v>
      </c>
      <c r="E105" s="299">
        <v>197</v>
      </c>
      <c r="F105" s="299">
        <v>68</v>
      </c>
      <c r="G105" s="299">
        <v>6</v>
      </c>
    </row>
    <row r="106" spans="1:7" ht="11.25">
      <c r="A106" s="298">
        <v>21</v>
      </c>
      <c r="B106" s="298">
        <v>105</v>
      </c>
      <c r="C106" s="298">
        <v>79</v>
      </c>
      <c r="D106" s="298">
        <v>10</v>
      </c>
      <c r="E106" s="298">
        <v>197</v>
      </c>
      <c r="F106" s="298">
        <v>66</v>
      </c>
      <c r="G106" s="298">
        <v>16</v>
      </c>
    </row>
    <row r="107" spans="1:7" ht="11.25">
      <c r="A107" s="298">
        <v>38</v>
      </c>
      <c r="B107" s="298">
        <v>106</v>
      </c>
      <c r="C107" s="298">
        <v>148</v>
      </c>
      <c r="D107" s="298">
        <v>10</v>
      </c>
      <c r="E107" s="298">
        <v>197</v>
      </c>
      <c r="F107" s="298">
        <v>58</v>
      </c>
      <c r="G107" s="298">
        <v>6</v>
      </c>
    </row>
    <row r="108" spans="1:7" ht="11.25">
      <c r="A108" s="298">
        <v>39</v>
      </c>
      <c r="B108" s="298">
        <v>107</v>
      </c>
      <c r="C108" s="298">
        <v>3411</v>
      </c>
      <c r="D108" s="298">
        <v>10</v>
      </c>
      <c r="E108" s="298">
        <v>196</v>
      </c>
      <c r="F108" s="298">
        <v>74</v>
      </c>
      <c r="G108" s="298">
        <v>10</v>
      </c>
    </row>
    <row r="109" spans="1:7" ht="11.25">
      <c r="A109" s="298">
        <v>22</v>
      </c>
      <c r="B109" s="298">
        <v>108</v>
      </c>
      <c r="C109" s="298">
        <v>548</v>
      </c>
      <c r="D109" s="298">
        <v>10</v>
      </c>
      <c r="E109" s="298">
        <v>196</v>
      </c>
      <c r="F109" s="298">
        <v>64</v>
      </c>
      <c r="G109" s="298">
        <v>4</v>
      </c>
    </row>
    <row r="110" spans="1:7" ht="11.25">
      <c r="A110" s="298">
        <v>23</v>
      </c>
      <c r="B110" s="298">
        <v>109</v>
      </c>
      <c r="C110" s="298">
        <v>714</v>
      </c>
      <c r="D110" s="298">
        <v>10</v>
      </c>
      <c r="E110" s="298">
        <v>196</v>
      </c>
      <c r="F110" s="298">
        <v>60</v>
      </c>
      <c r="G110" s="298">
        <v>12</v>
      </c>
    </row>
    <row r="111" spans="1:7" ht="11.25">
      <c r="A111" s="44">
        <v>23</v>
      </c>
      <c r="B111" s="298">
        <v>110</v>
      </c>
      <c r="C111" s="299">
        <v>1538</v>
      </c>
      <c r="D111" s="299">
        <v>9</v>
      </c>
      <c r="E111" s="299">
        <v>195</v>
      </c>
      <c r="F111" s="299">
        <v>78</v>
      </c>
      <c r="G111" s="299">
        <v>4</v>
      </c>
    </row>
    <row r="112" spans="1:7" ht="11.25">
      <c r="A112" s="298">
        <v>24</v>
      </c>
      <c r="B112" s="298">
        <v>111</v>
      </c>
      <c r="C112" s="298">
        <v>2122</v>
      </c>
      <c r="D112" s="298">
        <v>10</v>
      </c>
      <c r="E112" s="298">
        <v>195</v>
      </c>
      <c r="F112" s="298">
        <v>66</v>
      </c>
      <c r="G112" s="298">
        <v>6</v>
      </c>
    </row>
    <row r="113" spans="1:7" ht="11.25">
      <c r="A113" s="44">
        <v>24</v>
      </c>
      <c r="B113" s="298">
        <v>112</v>
      </c>
      <c r="C113" s="299">
        <v>2557</v>
      </c>
      <c r="D113" s="299">
        <v>10</v>
      </c>
      <c r="E113" s="299">
        <v>194</v>
      </c>
      <c r="F113" s="299">
        <v>72</v>
      </c>
      <c r="G113" s="299">
        <v>4</v>
      </c>
    </row>
    <row r="114" spans="1:7" ht="11.25">
      <c r="A114" s="298">
        <v>25</v>
      </c>
      <c r="B114" s="298">
        <v>113</v>
      </c>
      <c r="C114" s="298">
        <v>379</v>
      </c>
      <c r="D114" s="298">
        <v>10</v>
      </c>
      <c r="E114" s="298">
        <v>194</v>
      </c>
      <c r="F114" s="298">
        <v>70</v>
      </c>
      <c r="G114" s="298">
        <v>8</v>
      </c>
    </row>
    <row r="115" spans="1:7" ht="11.25">
      <c r="A115" s="298">
        <v>40</v>
      </c>
      <c r="B115" s="298">
        <v>114</v>
      </c>
      <c r="C115" s="298">
        <v>876</v>
      </c>
      <c r="D115" s="298">
        <v>10</v>
      </c>
      <c r="E115" s="298">
        <v>193</v>
      </c>
      <c r="F115" s="298">
        <v>76</v>
      </c>
      <c r="G115" s="298">
        <v>4</v>
      </c>
    </row>
    <row r="116" spans="1:7" ht="11.25">
      <c r="A116" s="298">
        <v>26</v>
      </c>
      <c r="B116" s="298">
        <v>115</v>
      </c>
      <c r="C116" s="298">
        <v>2834</v>
      </c>
      <c r="D116" s="298">
        <v>10</v>
      </c>
      <c r="E116" s="298">
        <v>193</v>
      </c>
      <c r="F116" s="298">
        <v>74</v>
      </c>
      <c r="G116" s="298">
        <v>6</v>
      </c>
    </row>
    <row r="117" spans="1:7" ht="11.25">
      <c r="A117" s="298">
        <v>27</v>
      </c>
      <c r="B117" s="298">
        <v>116</v>
      </c>
      <c r="C117" s="298">
        <v>271</v>
      </c>
      <c r="D117" s="298">
        <v>10</v>
      </c>
      <c r="E117" s="298">
        <v>193</v>
      </c>
      <c r="F117" s="298">
        <v>66</v>
      </c>
      <c r="G117" s="298">
        <v>4</v>
      </c>
    </row>
    <row r="118" spans="1:7" ht="11.25">
      <c r="A118" s="44">
        <v>25</v>
      </c>
      <c r="B118" s="298">
        <v>117</v>
      </c>
      <c r="C118" s="299">
        <v>1732</v>
      </c>
      <c r="D118" s="299">
        <v>10</v>
      </c>
      <c r="E118" s="299">
        <v>193</v>
      </c>
      <c r="F118" s="299">
        <v>62</v>
      </c>
      <c r="G118" s="299">
        <v>6</v>
      </c>
    </row>
    <row r="119" spans="1:7" ht="11.25">
      <c r="A119" s="298">
        <v>41</v>
      </c>
      <c r="B119" s="298">
        <v>118</v>
      </c>
      <c r="C119" s="298">
        <v>1241</v>
      </c>
      <c r="D119" s="298">
        <v>10</v>
      </c>
      <c r="E119" s="298">
        <v>192</v>
      </c>
      <c r="F119" s="298">
        <v>94</v>
      </c>
      <c r="G119" s="298">
        <v>16</v>
      </c>
    </row>
    <row r="120" spans="1:7" ht="11.25">
      <c r="A120" s="44">
        <v>26</v>
      </c>
      <c r="B120" s="298">
        <v>119</v>
      </c>
      <c r="C120" s="299">
        <v>1764</v>
      </c>
      <c r="D120" s="299">
        <v>10</v>
      </c>
      <c r="E120" s="299">
        <v>192</v>
      </c>
      <c r="F120" s="299">
        <v>68</v>
      </c>
      <c r="G120" s="299">
        <v>8</v>
      </c>
    </row>
    <row r="121" spans="1:7" ht="11.25">
      <c r="A121" s="298">
        <v>26</v>
      </c>
      <c r="B121" s="298">
        <v>120</v>
      </c>
      <c r="C121" s="298">
        <v>2771</v>
      </c>
      <c r="D121" s="298">
        <v>10</v>
      </c>
      <c r="E121" s="298">
        <v>192</v>
      </c>
      <c r="F121" s="298">
        <v>68</v>
      </c>
      <c r="G121" s="298">
        <v>4</v>
      </c>
    </row>
    <row r="122" spans="1:7" ht="11.25">
      <c r="A122" s="298">
        <v>42</v>
      </c>
      <c r="B122" s="298">
        <v>121</v>
      </c>
      <c r="C122" s="298">
        <v>359</v>
      </c>
      <c r="D122" s="298">
        <v>10</v>
      </c>
      <c r="E122" s="298">
        <v>192</v>
      </c>
      <c r="F122" s="298">
        <v>58</v>
      </c>
      <c r="G122" s="298">
        <v>10</v>
      </c>
    </row>
    <row r="123" spans="1:7" ht="11.25">
      <c r="A123" s="44">
        <v>27</v>
      </c>
      <c r="B123" s="298">
        <v>122</v>
      </c>
      <c r="C123" s="299">
        <v>1912</v>
      </c>
      <c r="D123" s="299">
        <v>10</v>
      </c>
      <c r="E123" s="299">
        <v>191</v>
      </c>
      <c r="F123" s="299">
        <v>68</v>
      </c>
      <c r="G123" s="299">
        <v>2</v>
      </c>
    </row>
    <row r="124" spans="1:7" ht="11.25">
      <c r="A124" s="298">
        <v>43</v>
      </c>
      <c r="B124" s="298">
        <v>123</v>
      </c>
      <c r="C124" s="298">
        <v>3059</v>
      </c>
      <c r="D124" s="298">
        <v>10</v>
      </c>
      <c r="E124" s="298">
        <v>190</v>
      </c>
      <c r="F124" s="298">
        <v>62</v>
      </c>
      <c r="G124" s="298">
        <v>8</v>
      </c>
    </row>
    <row r="125" spans="1:7" ht="11.25">
      <c r="A125" s="44">
        <v>28</v>
      </c>
      <c r="B125" s="298">
        <v>124</v>
      </c>
      <c r="C125" s="299">
        <v>2041</v>
      </c>
      <c r="D125" s="299">
        <v>10</v>
      </c>
      <c r="E125" s="299">
        <v>190</v>
      </c>
      <c r="F125" s="299">
        <v>56</v>
      </c>
      <c r="G125" s="299">
        <v>4</v>
      </c>
    </row>
    <row r="126" spans="1:7" ht="11.25">
      <c r="A126" s="298">
        <v>28</v>
      </c>
      <c r="B126" s="298">
        <v>125</v>
      </c>
      <c r="C126" s="298">
        <v>1058</v>
      </c>
      <c r="D126" s="298">
        <v>10</v>
      </c>
      <c r="E126" s="298">
        <v>189</v>
      </c>
      <c r="F126" s="298">
        <v>40</v>
      </c>
      <c r="G126" s="298">
        <v>12</v>
      </c>
    </row>
    <row r="127" spans="1:7" ht="11.25">
      <c r="A127" s="44">
        <v>29</v>
      </c>
      <c r="B127" s="298">
        <v>126</v>
      </c>
      <c r="C127" s="299">
        <v>386</v>
      </c>
      <c r="D127" s="299">
        <v>10</v>
      </c>
      <c r="E127" s="299">
        <v>188</v>
      </c>
      <c r="F127" s="299">
        <v>68</v>
      </c>
      <c r="G127" s="299">
        <v>10</v>
      </c>
    </row>
    <row r="128" spans="1:7" ht="11.25">
      <c r="A128" s="44">
        <v>30</v>
      </c>
      <c r="B128" s="298">
        <v>127</v>
      </c>
      <c r="C128" s="299">
        <v>1379</v>
      </c>
      <c r="D128" s="299">
        <v>10</v>
      </c>
      <c r="E128" s="299">
        <v>188</v>
      </c>
      <c r="F128" s="299">
        <v>68</v>
      </c>
      <c r="G128" s="299">
        <v>8</v>
      </c>
    </row>
    <row r="129" spans="1:7" ht="11.25">
      <c r="A129" s="298">
        <v>29</v>
      </c>
      <c r="B129" s="298">
        <v>128</v>
      </c>
      <c r="C129" s="298">
        <v>1657</v>
      </c>
      <c r="D129" s="298">
        <v>10</v>
      </c>
      <c r="E129" s="298">
        <v>188</v>
      </c>
      <c r="F129" s="298">
        <v>52</v>
      </c>
      <c r="G129" s="298">
        <v>8</v>
      </c>
    </row>
    <row r="130" spans="1:7" ht="11.25">
      <c r="A130" s="298">
        <v>44</v>
      </c>
      <c r="B130" s="298">
        <v>129</v>
      </c>
      <c r="C130" s="298">
        <v>2753</v>
      </c>
      <c r="D130" s="298">
        <v>9</v>
      </c>
      <c r="E130" s="298">
        <v>187</v>
      </c>
      <c r="F130" s="298">
        <v>68</v>
      </c>
      <c r="G130" s="298">
        <v>8</v>
      </c>
    </row>
    <row r="131" spans="1:7" ht="11.25">
      <c r="A131" s="298">
        <v>27</v>
      </c>
      <c r="B131" s="298">
        <v>130</v>
      </c>
      <c r="C131" s="298">
        <v>486</v>
      </c>
      <c r="D131" s="298">
        <v>10</v>
      </c>
      <c r="E131" s="298">
        <v>187</v>
      </c>
      <c r="F131" s="298">
        <v>64</v>
      </c>
      <c r="G131" s="298">
        <v>6</v>
      </c>
    </row>
    <row r="132" spans="1:7" ht="11.25">
      <c r="A132" s="298">
        <v>45</v>
      </c>
      <c r="B132" s="298">
        <v>131</v>
      </c>
      <c r="C132" s="298">
        <v>1540</v>
      </c>
      <c r="D132" s="298">
        <v>10</v>
      </c>
      <c r="E132" s="298">
        <v>187</v>
      </c>
      <c r="F132" s="298">
        <v>60</v>
      </c>
      <c r="G132" s="298">
        <v>6</v>
      </c>
    </row>
    <row r="133" spans="1:7" ht="11.25">
      <c r="A133" s="44">
        <v>31</v>
      </c>
      <c r="B133" s="298">
        <v>132</v>
      </c>
      <c r="C133" s="299">
        <v>3271</v>
      </c>
      <c r="D133" s="299">
        <v>10</v>
      </c>
      <c r="E133" s="299">
        <v>186</v>
      </c>
      <c r="F133" s="299">
        <v>72</v>
      </c>
      <c r="G133" s="299">
        <v>6</v>
      </c>
    </row>
    <row r="134" spans="1:7" ht="11.25">
      <c r="A134" s="298">
        <v>46</v>
      </c>
      <c r="B134" s="298">
        <v>133</v>
      </c>
      <c r="C134" s="298">
        <v>997</v>
      </c>
      <c r="D134" s="298">
        <v>10</v>
      </c>
      <c r="E134" s="298">
        <v>186</v>
      </c>
      <c r="F134" s="298">
        <v>70</v>
      </c>
      <c r="G134" s="298">
        <v>10</v>
      </c>
    </row>
    <row r="135" spans="1:7" ht="11.25">
      <c r="A135" s="44">
        <v>32</v>
      </c>
      <c r="B135" s="298">
        <v>134</v>
      </c>
      <c r="C135" s="299">
        <v>832</v>
      </c>
      <c r="D135" s="299">
        <v>10</v>
      </c>
      <c r="E135" s="299">
        <v>185</v>
      </c>
      <c r="F135" s="299">
        <v>72</v>
      </c>
      <c r="G135" s="299">
        <v>10</v>
      </c>
    </row>
    <row r="136" spans="1:7" ht="11.25">
      <c r="A136" s="44">
        <v>33</v>
      </c>
      <c r="B136" s="298">
        <v>135</v>
      </c>
      <c r="C136" s="299">
        <v>2252</v>
      </c>
      <c r="D136" s="299">
        <v>9</v>
      </c>
      <c r="E136" s="299">
        <v>185</v>
      </c>
      <c r="F136" s="299">
        <v>70</v>
      </c>
      <c r="G136" s="299">
        <v>8</v>
      </c>
    </row>
    <row r="137" spans="1:7" ht="11.25">
      <c r="A137" s="44">
        <v>34</v>
      </c>
      <c r="B137" s="298">
        <v>136</v>
      </c>
      <c r="C137" s="299">
        <v>931</v>
      </c>
      <c r="D137" s="299">
        <v>10</v>
      </c>
      <c r="E137" s="299">
        <v>185</v>
      </c>
      <c r="F137" s="299">
        <v>66</v>
      </c>
      <c r="G137" s="299">
        <v>4</v>
      </c>
    </row>
    <row r="138" spans="1:7" ht="11.25">
      <c r="A138" s="44">
        <v>35</v>
      </c>
      <c r="B138" s="298">
        <v>137</v>
      </c>
      <c r="C138" s="299">
        <v>1649</v>
      </c>
      <c r="D138" s="299">
        <v>9</v>
      </c>
      <c r="E138" s="299">
        <v>185</v>
      </c>
      <c r="F138" s="299">
        <v>64</v>
      </c>
      <c r="G138" s="299">
        <v>6</v>
      </c>
    </row>
    <row r="139" spans="1:7" ht="11.25">
      <c r="A139" s="298">
        <v>47</v>
      </c>
      <c r="B139" s="298">
        <v>138</v>
      </c>
      <c r="C139" s="298">
        <v>41</v>
      </c>
      <c r="D139" s="298">
        <v>10</v>
      </c>
      <c r="E139" s="298">
        <v>185</v>
      </c>
      <c r="F139" s="298">
        <v>64</v>
      </c>
      <c r="G139" s="298">
        <v>4</v>
      </c>
    </row>
    <row r="140" spans="1:7" ht="11.25">
      <c r="A140" s="298">
        <v>28</v>
      </c>
      <c r="B140" s="298">
        <v>139</v>
      </c>
      <c r="C140" s="298">
        <v>842</v>
      </c>
      <c r="D140" s="298">
        <v>10</v>
      </c>
      <c r="E140" s="298">
        <v>185</v>
      </c>
      <c r="F140" s="298">
        <v>60</v>
      </c>
      <c r="G140" s="298">
        <v>8</v>
      </c>
    </row>
    <row r="141" spans="1:7" ht="11.25">
      <c r="A141" s="44">
        <v>36</v>
      </c>
      <c r="B141" s="298">
        <v>140</v>
      </c>
      <c r="C141" s="299">
        <v>2630</v>
      </c>
      <c r="D141" s="299">
        <v>10</v>
      </c>
      <c r="E141" s="299">
        <v>185</v>
      </c>
      <c r="F141" s="299">
        <v>58</v>
      </c>
      <c r="G141" s="299">
        <v>4</v>
      </c>
    </row>
    <row r="142" spans="1:7" ht="11.25">
      <c r="A142" s="298">
        <v>30</v>
      </c>
      <c r="B142" s="298">
        <v>141</v>
      </c>
      <c r="C142" s="298">
        <v>1522</v>
      </c>
      <c r="D142" s="298">
        <v>10</v>
      </c>
      <c r="E142" s="298">
        <v>184</v>
      </c>
      <c r="F142" s="298">
        <v>68</v>
      </c>
      <c r="G142" s="298">
        <v>2</v>
      </c>
    </row>
    <row r="143" spans="1:7" ht="11.25">
      <c r="A143" s="298">
        <v>29</v>
      </c>
      <c r="B143" s="298">
        <v>142</v>
      </c>
      <c r="C143" s="298">
        <v>585</v>
      </c>
      <c r="D143" s="298">
        <v>10</v>
      </c>
      <c r="E143" s="298">
        <v>184</v>
      </c>
      <c r="F143" s="298">
        <v>68</v>
      </c>
      <c r="G143" s="298">
        <v>6</v>
      </c>
    </row>
    <row r="144" spans="1:7" ht="11.25">
      <c r="A144" s="44">
        <v>37</v>
      </c>
      <c r="B144" s="298">
        <v>143</v>
      </c>
      <c r="C144" s="299">
        <v>138</v>
      </c>
      <c r="D144" s="299">
        <v>10</v>
      </c>
      <c r="E144" s="299">
        <v>184</v>
      </c>
      <c r="F144" s="299">
        <v>64</v>
      </c>
      <c r="G144" s="299">
        <v>8</v>
      </c>
    </row>
    <row r="145" spans="1:7" ht="11.25">
      <c r="A145" s="298">
        <v>30</v>
      </c>
      <c r="B145" s="298">
        <v>144</v>
      </c>
      <c r="C145" s="298">
        <v>226</v>
      </c>
      <c r="D145" s="298">
        <v>10</v>
      </c>
      <c r="E145" s="298">
        <v>183</v>
      </c>
      <c r="F145" s="298">
        <v>72</v>
      </c>
      <c r="G145" s="298">
        <v>8</v>
      </c>
    </row>
    <row r="146" spans="1:7" ht="11.25">
      <c r="A146" s="298">
        <v>31</v>
      </c>
      <c r="B146" s="298">
        <v>145</v>
      </c>
      <c r="C146" s="298">
        <v>230</v>
      </c>
      <c r="D146" s="298">
        <v>10</v>
      </c>
      <c r="E146" s="298">
        <v>183</v>
      </c>
      <c r="F146" s="298">
        <v>56</v>
      </c>
      <c r="G146" s="298">
        <v>20</v>
      </c>
    </row>
    <row r="147" spans="1:7" ht="11.25">
      <c r="A147" s="298">
        <v>31</v>
      </c>
      <c r="B147" s="298">
        <v>146</v>
      </c>
      <c r="C147" s="298">
        <v>2415</v>
      </c>
      <c r="D147" s="298">
        <v>9</v>
      </c>
      <c r="E147" s="298">
        <v>182</v>
      </c>
      <c r="F147" s="298">
        <v>56</v>
      </c>
      <c r="G147" s="298">
        <v>4</v>
      </c>
    </row>
    <row r="148" spans="1:7" ht="11.25">
      <c r="A148" s="44">
        <v>38</v>
      </c>
      <c r="B148" s="298">
        <v>147</v>
      </c>
      <c r="C148" s="299">
        <v>171</v>
      </c>
      <c r="D148" s="299">
        <v>10</v>
      </c>
      <c r="E148" s="299">
        <v>181</v>
      </c>
      <c r="F148" s="299">
        <v>66</v>
      </c>
      <c r="G148" s="299">
        <v>4</v>
      </c>
    </row>
    <row r="149" spans="1:7" ht="11.25">
      <c r="A149" s="298">
        <v>32</v>
      </c>
      <c r="B149" s="298">
        <v>148</v>
      </c>
      <c r="C149" s="298">
        <v>1584</v>
      </c>
      <c r="D149" s="298">
        <v>10</v>
      </c>
      <c r="E149" s="298">
        <v>181</v>
      </c>
      <c r="F149" s="298">
        <v>64</v>
      </c>
      <c r="G149" s="298">
        <v>10</v>
      </c>
    </row>
    <row r="150" spans="1:7" ht="11.25">
      <c r="A150" s="298">
        <v>33</v>
      </c>
      <c r="B150" s="298">
        <v>149</v>
      </c>
      <c r="C150" s="298">
        <v>63</v>
      </c>
      <c r="D150" s="298">
        <v>10</v>
      </c>
      <c r="E150" s="298">
        <v>181</v>
      </c>
      <c r="F150" s="298">
        <v>62</v>
      </c>
      <c r="G150" s="298">
        <v>2</v>
      </c>
    </row>
    <row r="151" spans="1:7" ht="11.25">
      <c r="A151" s="298">
        <v>34</v>
      </c>
      <c r="B151" s="298">
        <v>150</v>
      </c>
      <c r="C151" s="298">
        <v>1259</v>
      </c>
      <c r="D151" s="298">
        <v>10</v>
      </c>
      <c r="E151" s="298">
        <v>181</v>
      </c>
      <c r="F151" s="298">
        <v>58</v>
      </c>
      <c r="G151" s="298">
        <v>6</v>
      </c>
    </row>
    <row r="152" spans="1:7" ht="11.25">
      <c r="A152" s="44">
        <v>39</v>
      </c>
      <c r="B152" s="298">
        <v>151</v>
      </c>
      <c r="C152" s="299">
        <v>3230</v>
      </c>
      <c r="D152" s="299">
        <v>10</v>
      </c>
      <c r="E152" s="299">
        <v>181</v>
      </c>
      <c r="F152" s="299">
        <v>56</v>
      </c>
      <c r="G152" s="299">
        <v>2</v>
      </c>
    </row>
    <row r="153" spans="1:7" ht="11.25">
      <c r="A153" s="298">
        <v>35</v>
      </c>
      <c r="B153" s="298">
        <v>152</v>
      </c>
      <c r="C153" s="298">
        <v>3352</v>
      </c>
      <c r="D153" s="298">
        <v>10</v>
      </c>
      <c r="E153" s="298">
        <v>180</v>
      </c>
      <c r="F153" s="298">
        <v>42</v>
      </c>
      <c r="G153" s="298">
        <v>4</v>
      </c>
    </row>
    <row r="154" spans="1:7" ht="11.25">
      <c r="A154" s="44">
        <v>40</v>
      </c>
      <c r="B154" s="298">
        <v>153</v>
      </c>
      <c r="C154" s="299">
        <v>537</v>
      </c>
      <c r="D154" s="299">
        <v>10</v>
      </c>
      <c r="E154" s="299">
        <v>179</v>
      </c>
      <c r="F154" s="299">
        <v>54</v>
      </c>
      <c r="G154" s="299">
        <v>4</v>
      </c>
    </row>
    <row r="155" spans="1:7" ht="11.25">
      <c r="A155" s="298">
        <v>36</v>
      </c>
      <c r="B155" s="298">
        <v>154</v>
      </c>
      <c r="C155" s="298">
        <v>2130</v>
      </c>
      <c r="D155" s="298">
        <v>10</v>
      </c>
      <c r="E155" s="298">
        <v>178</v>
      </c>
      <c r="F155" s="298">
        <v>60</v>
      </c>
      <c r="G155" s="298">
        <v>6</v>
      </c>
    </row>
    <row r="156" spans="1:7" ht="11.25">
      <c r="A156" s="44">
        <v>41</v>
      </c>
      <c r="B156" s="298">
        <v>155</v>
      </c>
      <c r="C156" s="299">
        <v>2410</v>
      </c>
      <c r="D156" s="299">
        <v>10</v>
      </c>
      <c r="E156" s="299">
        <v>178</v>
      </c>
      <c r="F156" s="299">
        <v>54</v>
      </c>
      <c r="G156" s="299">
        <v>6</v>
      </c>
    </row>
    <row r="157" spans="1:7" ht="11.25">
      <c r="A157" s="44">
        <v>42</v>
      </c>
      <c r="B157" s="298">
        <v>156</v>
      </c>
      <c r="C157" s="299">
        <v>1251</v>
      </c>
      <c r="D157" s="299">
        <v>9</v>
      </c>
      <c r="E157" s="299">
        <v>177</v>
      </c>
      <c r="F157" s="299">
        <v>60</v>
      </c>
      <c r="G157" s="299">
        <v>6</v>
      </c>
    </row>
    <row r="158" spans="1:7" ht="11.25">
      <c r="A158" s="298">
        <v>32</v>
      </c>
      <c r="B158" s="298">
        <v>157</v>
      </c>
      <c r="C158" s="298">
        <v>1208</v>
      </c>
      <c r="D158" s="298">
        <v>10</v>
      </c>
      <c r="E158" s="298">
        <v>176</v>
      </c>
      <c r="F158" s="298">
        <v>52</v>
      </c>
      <c r="G158" s="298">
        <v>14</v>
      </c>
    </row>
    <row r="159" spans="1:7" ht="11.25">
      <c r="A159" s="298">
        <v>48</v>
      </c>
      <c r="B159" s="298">
        <v>158</v>
      </c>
      <c r="C159" s="298">
        <v>108</v>
      </c>
      <c r="D159" s="298">
        <v>9</v>
      </c>
      <c r="E159" s="298">
        <v>175</v>
      </c>
      <c r="F159" s="298">
        <v>68</v>
      </c>
      <c r="G159" s="298">
        <v>6</v>
      </c>
    </row>
    <row r="160" spans="1:7" ht="11.25">
      <c r="A160" s="44">
        <v>43</v>
      </c>
      <c r="B160" s="298">
        <v>159</v>
      </c>
      <c r="C160" s="299">
        <v>237</v>
      </c>
      <c r="D160" s="299">
        <v>10</v>
      </c>
      <c r="E160" s="299">
        <v>175</v>
      </c>
      <c r="F160" s="299">
        <v>64</v>
      </c>
      <c r="G160" s="299">
        <v>4</v>
      </c>
    </row>
    <row r="161" spans="1:7" ht="11.25">
      <c r="A161" s="44">
        <v>44</v>
      </c>
      <c r="B161" s="298">
        <v>160</v>
      </c>
      <c r="C161" s="299">
        <v>3405</v>
      </c>
      <c r="D161" s="299">
        <v>10</v>
      </c>
      <c r="E161" s="299">
        <v>175</v>
      </c>
      <c r="F161" s="299">
        <v>48</v>
      </c>
      <c r="G161" s="299">
        <v>6</v>
      </c>
    </row>
    <row r="162" spans="1:7" ht="11.25">
      <c r="A162" s="298">
        <v>49</v>
      </c>
      <c r="B162" s="298">
        <v>161</v>
      </c>
      <c r="C162" s="298">
        <v>1319</v>
      </c>
      <c r="D162" s="298">
        <v>10</v>
      </c>
      <c r="E162" s="298">
        <v>174</v>
      </c>
      <c r="F162" s="298">
        <v>78</v>
      </c>
      <c r="G162" s="298">
        <v>14</v>
      </c>
    </row>
    <row r="163" spans="1:7" ht="11.25">
      <c r="A163" s="298">
        <v>33</v>
      </c>
      <c r="B163" s="298">
        <v>162</v>
      </c>
      <c r="C163" s="298">
        <v>2614</v>
      </c>
      <c r="D163" s="298">
        <v>10</v>
      </c>
      <c r="E163" s="298">
        <v>174</v>
      </c>
      <c r="F163" s="298">
        <v>64</v>
      </c>
      <c r="G163" s="298">
        <v>10</v>
      </c>
    </row>
    <row r="164" spans="1:7" ht="11.25">
      <c r="A164" s="44">
        <v>45</v>
      </c>
      <c r="B164" s="298">
        <v>163</v>
      </c>
      <c r="C164" s="299">
        <v>1391</v>
      </c>
      <c r="D164" s="299">
        <v>10</v>
      </c>
      <c r="E164" s="299">
        <v>174</v>
      </c>
      <c r="F164" s="299">
        <v>62</v>
      </c>
      <c r="G164" s="299">
        <v>18</v>
      </c>
    </row>
    <row r="165" spans="1:7" ht="11.25">
      <c r="A165" s="298">
        <v>34</v>
      </c>
      <c r="B165" s="298">
        <v>164</v>
      </c>
      <c r="C165" s="298">
        <v>2265</v>
      </c>
      <c r="D165" s="298">
        <v>10</v>
      </c>
      <c r="E165" s="298">
        <v>174</v>
      </c>
      <c r="F165" s="298">
        <v>50</v>
      </c>
      <c r="G165" s="298">
        <v>8</v>
      </c>
    </row>
    <row r="166" spans="1:7" ht="11.25">
      <c r="A166" s="44">
        <v>46</v>
      </c>
      <c r="B166" s="298">
        <v>165</v>
      </c>
      <c r="C166" s="299">
        <v>1033</v>
      </c>
      <c r="D166" s="299">
        <v>10</v>
      </c>
      <c r="E166" s="299">
        <v>173</v>
      </c>
      <c r="F166" s="299">
        <v>66</v>
      </c>
      <c r="G166" s="299">
        <v>6</v>
      </c>
    </row>
    <row r="167" spans="1:7" ht="11.25">
      <c r="A167" s="298">
        <v>50</v>
      </c>
      <c r="B167" s="298">
        <v>166</v>
      </c>
      <c r="C167" s="298">
        <v>341</v>
      </c>
      <c r="D167" s="298">
        <v>10</v>
      </c>
      <c r="E167" s="298">
        <v>173</v>
      </c>
      <c r="F167" s="298">
        <v>66</v>
      </c>
      <c r="G167" s="298">
        <v>6</v>
      </c>
    </row>
    <row r="168" spans="1:7" ht="11.25">
      <c r="A168" s="298">
        <v>51</v>
      </c>
      <c r="B168" s="298">
        <v>167</v>
      </c>
      <c r="C168" s="298">
        <v>180</v>
      </c>
      <c r="D168" s="298">
        <v>10</v>
      </c>
      <c r="E168" s="298">
        <v>173</v>
      </c>
      <c r="F168" s="298">
        <v>54</v>
      </c>
      <c r="G168" s="298">
        <v>6</v>
      </c>
    </row>
    <row r="169" spans="1:7" ht="11.25">
      <c r="A169" s="44">
        <v>47</v>
      </c>
      <c r="B169" s="298">
        <v>168</v>
      </c>
      <c r="C169" s="299">
        <v>288</v>
      </c>
      <c r="D169" s="299">
        <v>10</v>
      </c>
      <c r="E169" s="299">
        <v>173</v>
      </c>
      <c r="F169" s="299">
        <v>52</v>
      </c>
      <c r="G169" s="299">
        <v>2</v>
      </c>
    </row>
    <row r="170" spans="1:7" ht="11.25">
      <c r="A170" s="298">
        <v>35</v>
      </c>
      <c r="B170" s="298">
        <v>169</v>
      </c>
      <c r="C170" s="298">
        <v>102</v>
      </c>
      <c r="D170" s="298">
        <v>10</v>
      </c>
      <c r="E170" s="298">
        <v>173</v>
      </c>
      <c r="F170" s="298">
        <v>52</v>
      </c>
      <c r="G170" s="298">
        <v>4</v>
      </c>
    </row>
    <row r="171" spans="1:7" ht="11.25">
      <c r="A171" s="298">
        <v>52</v>
      </c>
      <c r="B171" s="298">
        <v>170</v>
      </c>
      <c r="C171" s="298">
        <v>1768</v>
      </c>
      <c r="D171" s="298">
        <v>10</v>
      </c>
      <c r="E171" s="298">
        <v>172</v>
      </c>
      <c r="F171" s="298">
        <v>54</v>
      </c>
      <c r="G171" s="298">
        <v>4</v>
      </c>
    </row>
    <row r="172" spans="1:7" ht="11.25">
      <c r="A172" s="298">
        <v>37</v>
      </c>
      <c r="B172" s="298">
        <v>171</v>
      </c>
      <c r="C172" s="298">
        <v>433</v>
      </c>
      <c r="D172" s="298">
        <v>10</v>
      </c>
      <c r="E172" s="298">
        <v>172</v>
      </c>
      <c r="F172" s="298">
        <v>38</v>
      </c>
      <c r="G172" s="298">
        <v>8</v>
      </c>
    </row>
    <row r="173" spans="1:7" ht="11.25">
      <c r="A173" s="44">
        <v>48</v>
      </c>
      <c r="B173" s="298">
        <v>172</v>
      </c>
      <c r="C173" s="299">
        <v>1398</v>
      </c>
      <c r="D173" s="299">
        <v>10</v>
      </c>
      <c r="E173" s="299">
        <v>171</v>
      </c>
      <c r="F173" s="299">
        <v>60</v>
      </c>
      <c r="G173" s="299">
        <v>4</v>
      </c>
    </row>
    <row r="174" spans="1:7" ht="11.25">
      <c r="A174" s="298">
        <v>38</v>
      </c>
      <c r="B174" s="298">
        <v>173</v>
      </c>
      <c r="C174" s="298">
        <v>365</v>
      </c>
      <c r="D174" s="298">
        <v>10</v>
      </c>
      <c r="E174" s="298">
        <v>171</v>
      </c>
      <c r="F174" s="298">
        <v>60</v>
      </c>
      <c r="G174" s="298">
        <v>2</v>
      </c>
    </row>
    <row r="175" spans="1:7" ht="11.25">
      <c r="A175" s="298">
        <v>39</v>
      </c>
      <c r="B175" s="298">
        <v>174</v>
      </c>
      <c r="C175" s="298">
        <v>2036</v>
      </c>
      <c r="D175" s="298">
        <v>10</v>
      </c>
      <c r="E175" s="298">
        <v>171</v>
      </c>
      <c r="F175" s="298">
        <v>56</v>
      </c>
      <c r="G175" s="298">
        <v>2</v>
      </c>
    </row>
    <row r="176" spans="1:7" ht="11.25">
      <c r="A176" s="44">
        <v>49</v>
      </c>
      <c r="B176" s="298">
        <v>175</v>
      </c>
      <c r="C176" s="299">
        <v>3142</v>
      </c>
      <c r="D176" s="299">
        <v>10</v>
      </c>
      <c r="E176" s="299">
        <v>170</v>
      </c>
      <c r="F176" s="299">
        <v>66</v>
      </c>
      <c r="G176" s="299">
        <v>4</v>
      </c>
    </row>
    <row r="177" spans="1:7" ht="11.25">
      <c r="A177" s="298">
        <v>53</v>
      </c>
      <c r="B177" s="298">
        <v>176</v>
      </c>
      <c r="C177" s="298">
        <v>234</v>
      </c>
      <c r="D177" s="298">
        <v>10</v>
      </c>
      <c r="E177" s="298">
        <v>170</v>
      </c>
      <c r="F177" s="298">
        <v>44</v>
      </c>
      <c r="G177" s="298">
        <v>6</v>
      </c>
    </row>
    <row r="178" spans="1:7" ht="11.25">
      <c r="A178" s="298">
        <v>54</v>
      </c>
      <c r="B178" s="298">
        <v>177</v>
      </c>
      <c r="C178" s="298">
        <v>1503</v>
      </c>
      <c r="D178" s="298">
        <v>9</v>
      </c>
      <c r="E178" s="298">
        <v>170</v>
      </c>
      <c r="F178" s="298">
        <v>44</v>
      </c>
      <c r="G178" s="298">
        <v>6</v>
      </c>
    </row>
    <row r="179" spans="1:7" ht="11.25">
      <c r="A179" s="298">
        <v>55</v>
      </c>
      <c r="B179" s="298">
        <v>178</v>
      </c>
      <c r="C179" s="298">
        <v>3403</v>
      </c>
      <c r="D179" s="298">
        <v>10</v>
      </c>
      <c r="E179" s="298">
        <v>169</v>
      </c>
      <c r="F179" s="298">
        <v>52</v>
      </c>
      <c r="G179" s="298">
        <v>4</v>
      </c>
    </row>
    <row r="180" spans="1:7" ht="11.25">
      <c r="A180" s="298">
        <v>56</v>
      </c>
      <c r="B180" s="298">
        <v>179</v>
      </c>
      <c r="C180" s="298">
        <v>86</v>
      </c>
      <c r="D180" s="298">
        <v>10</v>
      </c>
      <c r="E180" s="298">
        <v>169</v>
      </c>
      <c r="F180" s="298">
        <v>52</v>
      </c>
      <c r="G180" s="298">
        <v>4</v>
      </c>
    </row>
    <row r="181" spans="1:7" ht="11.25">
      <c r="A181" s="298">
        <v>40</v>
      </c>
      <c r="B181" s="298">
        <v>180</v>
      </c>
      <c r="C181" s="298">
        <v>1735</v>
      </c>
      <c r="D181" s="298">
        <v>10</v>
      </c>
      <c r="E181" s="298">
        <v>169</v>
      </c>
      <c r="F181" s="298">
        <v>34</v>
      </c>
      <c r="G181" s="298">
        <v>8</v>
      </c>
    </row>
    <row r="182" spans="1:7" ht="11.25">
      <c r="A182" s="44">
        <v>50</v>
      </c>
      <c r="B182" s="298">
        <v>181</v>
      </c>
      <c r="C182" s="299">
        <v>2449</v>
      </c>
      <c r="D182" s="299">
        <v>10</v>
      </c>
      <c r="E182" s="299">
        <v>168</v>
      </c>
      <c r="F182" s="299">
        <v>64</v>
      </c>
      <c r="G182" s="299">
        <v>4</v>
      </c>
    </row>
    <row r="183" spans="1:7" ht="11.25">
      <c r="A183" s="298">
        <v>41</v>
      </c>
      <c r="B183" s="298">
        <v>182</v>
      </c>
      <c r="C183" s="298">
        <v>2437</v>
      </c>
      <c r="D183" s="298">
        <v>10</v>
      </c>
      <c r="E183" s="298">
        <v>168</v>
      </c>
      <c r="F183" s="298">
        <v>62</v>
      </c>
      <c r="G183" s="298">
        <v>8</v>
      </c>
    </row>
    <row r="184" spans="1:7" ht="11.25">
      <c r="A184" s="298">
        <v>42</v>
      </c>
      <c r="B184" s="298">
        <v>183</v>
      </c>
      <c r="C184" s="298">
        <v>1466</v>
      </c>
      <c r="D184" s="298">
        <v>10</v>
      </c>
      <c r="E184" s="298">
        <v>168</v>
      </c>
      <c r="F184" s="298">
        <v>38</v>
      </c>
      <c r="G184" s="298">
        <v>2</v>
      </c>
    </row>
    <row r="185" spans="1:7" ht="11.25">
      <c r="A185" s="298">
        <v>36</v>
      </c>
      <c r="B185" s="298">
        <v>184</v>
      </c>
      <c r="C185" s="298">
        <v>3083</v>
      </c>
      <c r="D185" s="298">
        <v>10</v>
      </c>
      <c r="E185" s="298">
        <v>167</v>
      </c>
      <c r="F185" s="298">
        <v>74</v>
      </c>
      <c r="G185" s="298">
        <v>6</v>
      </c>
    </row>
    <row r="186" spans="1:7" ht="11.25">
      <c r="A186" s="298">
        <v>37</v>
      </c>
      <c r="B186" s="298">
        <v>185</v>
      </c>
      <c r="C186" s="298">
        <v>3038</v>
      </c>
      <c r="D186" s="298">
        <v>10</v>
      </c>
      <c r="E186" s="298">
        <v>167</v>
      </c>
      <c r="F186" s="298">
        <v>56</v>
      </c>
      <c r="G186" s="298">
        <v>10</v>
      </c>
    </row>
    <row r="187" spans="1:7" ht="11.25">
      <c r="A187" s="44">
        <v>51</v>
      </c>
      <c r="B187" s="298">
        <v>186</v>
      </c>
      <c r="C187" s="299">
        <v>40</v>
      </c>
      <c r="D187" s="299">
        <v>10</v>
      </c>
      <c r="E187" s="299">
        <v>167</v>
      </c>
      <c r="F187" s="299">
        <v>48</v>
      </c>
      <c r="G187" s="299">
        <v>8</v>
      </c>
    </row>
    <row r="188" spans="1:7" ht="11.25">
      <c r="A188" s="298">
        <v>43</v>
      </c>
      <c r="B188" s="298">
        <v>187</v>
      </c>
      <c r="C188" s="298">
        <v>1816</v>
      </c>
      <c r="D188" s="298">
        <v>10</v>
      </c>
      <c r="E188" s="298">
        <v>166</v>
      </c>
      <c r="F188" s="298">
        <v>66</v>
      </c>
      <c r="G188" s="298">
        <v>2</v>
      </c>
    </row>
    <row r="189" spans="1:7" ht="11.25">
      <c r="A189" s="298">
        <v>38</v>
      </c>
      <c r="B189" s="298">
        <v>188</v>
      </c>
      <c r="C189" s="298">
        <v>558</v>
      </c>
      <c r="D189" s="298">
        <v>10</v>
      </c>
      <c r="E189" s="298">
        <v>166</v>
      </c>
      <c r="F189" s="298">
        <v>58</v>
      </c>
      <c r="G189" s="298">
        <v>20</v>
      </c>
    </row>
    <row r="190" spans="1:7" ht="11.25">
      <c r="A190" s="298">
        <v>39</v>
      </c>
      <c r="B190" s="298">
        <v>189</v>
      </c>
      <c r="C190" s="298">
        <v>3176</v>
      </c>
      <c r="D190" s="298">
        <v>10</v>
      </c>
      <c r="E190" s="298">
        <v>166</v>
      </c>
      <c r="F190" s="298">
        <v>56</v>
      </c>
      <c r="G190" s="298">
        <v>6</v>
      </c>
    </row>
    <row r="191" spans="1:7" ht="11.25">
      <c r="A191" s="298">
        <v>57</v>
      </c>
      <c r="B191" s="298">
        <v>190</v>
      </c>
      <c r="C191" s="298">
        <v>329</v>
      </c>
      <c r="D191" s="298">
        <v>10</v>
      </c>
      <c r="E191" s="298">
        <v>166</v>
      </c>
      <c r="F191" s="298">
        <v>48</v>
      </c>
      <c r="G191" s="298">
        <v>2</v>
      </c>
    </row>
    <row r="192" spans="1:7" ht="11.25">
      <c r="A192" s="298">
        <v>44</v>
      </c>
      <c r="B192" s="298">
        <v>191</v>
      </c>
      <c r="C192" s="298">
        <v>3164</v>
      </c>
      <c r="D192" s="298">
        <v>9</v>
      </c>
      <c r="E192" s="298">
        <v>165</v>
      </c>
      <c r="F192" s="298">
        <v>52</v>
      </c>
      <c r="G192" s="298">
        <v>2</v>
      </c>
    </row>
    <row r="193" spans="1:7" ht="11.25">
      <c r="A193" s="44">
        <v>52</v>
      </c>
      <c r="B193" s="298">
        <v>192</v>
      </c>
      <c r="C193" s="299">
        <v>1747</v>
      </c>
      <c r="D193" s="299">
        <v>10</v>
      </c>
      <c r="E193" s="299">
        <v>165</v>
      </c>
      <c r="F193" s="299">
        <v>44</v>
      </c>
      <c r="G193" s="299">
        <v>4</v>
      </c>
    </row>
    <row r="194" spans="1:7" ht="11.25">
      <c r="A194" s="298">
        <v>40</v>
      </c>
      <c r="B194" s="298">
        <v>193</v>
      </c>
      <c r="C194" s="298">
        <v>1311</v>
      </c>
      <c r="D194" s="298">
        <v>10</v>
      </c>
      <c r="E194" s="298">
        <v>165</v>
      </c>
      <c r="F194" s="298">
        <v>44</v>
      </c>
      <c r="G194" s="298">
        <v>4</v>
      </c>
    </row>
    <row r="195" spans="1:7" ht="11.25">
      <c r="A195" s="298">
        <v>41</v>
      </c>
      <c r="B195" s="298">
        <v>194</v>
      </c>
      <c r="C195" s="298">
        <v>177</v>
      </c>
      <c r="D195" s="298">
        <v>10</v>
      </c>
      <c r="E195" s="298">
        <v>164</v>
      </c>
      <c r="F195" s="298">
        <v>56</v>
      </c>
      <c r="G195" s="298">
        <v>2</v>
      </c>
    </row>
    <row r="196" spans="1:7" ht="11.25">
      <c r="A196" s="298">
        <v>42</v>
      </c>
      <c r="B196" s="298">
        <v>195</v>
      </c>
      <c r="C196" s="298">
        <v>2465</v>
      </c>
      <c r="D196" s="298">
        <v>10</v>
      </c>
      <c r="E196" s="298">
        <v>164</v>
      </c>
      <c r="F196" s="298">
        <v>52</v>
      </c>
      <c r="G196" s="298">
        <v>16</v>
      </c>
    </row>
    <row r="197" spans="1:7" ht="11.25">
      <c r="A197" s="44">
        <v>53</v>
      </c>
      <c r="B197" s="298">
        <v>196</v>
      </c>
      <c r="C197" s="299">
        <v>2667</v>
      </c>
      <c r="D197" s="299">
        <v>10</v>
      </c>
      <c r="E197" s="299">
        <v>163</v>
      </c>
      <c r="F197" s="299">
        <v>62</v>
      </c>
      <c r="G197" s="299">
        <v>10</v>
      </c>
    </row>
    <row r="198" spans="1:7" ht="11.25">
      <c r="A198" s="298">
        <v>43</v>
      </c>
      <c r="B198" s="298">
        <v>197</v>
      </c>
      <c r="C198" s="298">
        <v>3125</v>
      </c>
      <c r="D198" s="298">
        <v>10</v>
      </c>
      <c r="E198" s="298">
        <v>163</v>
      </c>
      <c r="F198" s="298">
        <v>50</v>
      </c>
      <c r="G198" s="298">
        <v>6</v>
      </c>
    </row>
    <row r="199" spans="1:7" ht="11.25">
      <c r="A199" s="298">
        <v>45</v>
      </c>
      <c r="B199" s="298">
        <v>198</v>
      </c>
      <c r="C199" s="298">
        <v>100</v>
      </c>
      <c r="D199" s="298">
        <v>10</v>
      </c>
      <c r="E199" s="298">
        <v>163</v>
      </c>
      <c r="F199" s="298">
        <v>48</v>
      </c>
      <c r="G199" s="298">
        <v>12</v>
      </c>
    </row>
    <row r="200" spans="1:7" ht="11.25">
      <c r="A200" s="298">
        <v>58</v>
      </c>
      <c r="B200" s="298">
        <v>199</v>
      </c>
      <c r="C200" s="298">
        <v>375</v>
      </c>
      <c r="D200" s="298">
        <v>10</v>
      </c>
      <c r="E200" s="298">
        <v>163</v>
      </c>
      <c r="F200" s="298">
        <v>48</v>
      </c>
      <c r="G200" s="298">
        <v>6</v>
      </c>
    </row>
    <row r="201" spans="1:7" ht="11.25">
      <c r="A201" s="44">
        <v>54</v>
      </c>
      <c r="B201" s="298">
        <v>200</v>
      </c>
      <c r="C201" s="299">
        <v>75</v>
      </c>
      <c r="D201" s="299">
        <v>10</v>
      </c>
      <c r="E201" s="299">
        <v>162</v>
      </c>
      <c r="F201" s="299">
        <v>50</v>
      </c>
      <c r="G201" s="299">
        <v>10</v>
      </c>
    </row>
    <row r="202" spans="1:7" ht="11.25">
      <c r="A202" s="298">
        <v>59</v>
      </c>
      <c r="B202" s="298">
        <v>201</v>
      </c>
      <c r="C202" s="298">
        <v>2403</v>
      </c>
      <c r="D202" s="298">
        <v>10</v>
      </c>
      <c r="E202" s="298">
        <v>161</v>
      </c>
      <c r="F202" s="298">
        <v>54</v>
      </c>
      <c r="G202" s="298">
        <v>6</v>
      </c>
    </row>
    <row r="203" spans="1:7" ht="11.25">
      <c r="A203" s="298">
        <v>46</v>
      </c>
      <c r="B203" s="298">
        <v>202</v>
      </c>
      <c r="C203" s="298">
        <v>3381</v>
      </c>
      <c r="D203" s="298">
        <v>10</v>
      </c>
      <c r="E203" s="298">
        <v>161</v>
      </c>
      <c r="F203" s="298">
        <v>46</v>
      </c>
      <c r="G203" s="298">
        <v>6</v>
      </c>
    </row>
    <row r="204" spans="1:7" ht="11.25">
      <c r="A204" s="298">
        <v>44</v>
      </c>
      <c r="B204" s="298">
        <v>203</v>
      </c>
      <c r="C204" s="298">
        <v>868</v>
      </c>
      <c r="D204" s="298">
        <v>10</v>
      </c>
      <c r="E204" s="298">
        <v>160</v>
      </c>
      <c r="F204" s="298">
        <v>58</v>
      </c>
      <c r="G204" s="298">
        <v>4</v>
      </c>
    </row>
    <row r="205" spans="1:7" ht="11.25">
      <c r="A205" s="298">
        <v>47</v>
      </c>
      <c r="B205" s="298">
        <v>204</v>
      </c>
      <c r="C205" s="298">
        <v>694</v>
      </c>
      <c r="D205" s="298">
        <v>9</v>
      </c>
      <c r="E205" s="298">
        <v>160</v>
      </c>
      <c r="F205" s="298">
        <v>48</v>
      </c>
      <c r="G205" s="298">
        <v>12</v>
      </c>
    </row>
    <row r="206" spans="1:7" ht="11.25">
      <c r="A206" s="298">
        <v>60</v>
      </c>
      <c r="B206" s="298">
        <v>205</v>
      </c>
      <c r="C206" s="298">
        <v>3157</v>
      </c>
      <c r="D206" s="298">
        <v>10</v>
      </c>
      <c r="E206" s="298">
        <v>160</v>
      </c>
      <c r="F206" s="298">
        <v>44</v>
      </c>
      <c r="G206" s="298">
        <v>4</v>
      </c>
    </row>
    <row r="207" spans="1:7" ht="11.25">
      <c r="A207" s="298">
        <v>48</v>
      </c>
      <c r="B207" s="298">
        <v>206</v>
      </c>
      <c r="C207" s="298">
        <v>68</v>
      </c>
      <c r="D207" s="298">
        <v>10</v>
      </c>
      <c r="E207" s="298">
        <v>159</v>
      </c>
      <c r="F207" s="298">
        <v>54</v>
      </c>
      <c r="G207" s="298">
        <v>4</v>
      </c>
    </row>
    <row r="208" spans="1:7" ht="11.25">
      <c r="A208" s="298">
        <v>49</v>
      </c>
      <c r="B208" s="298">
        <v>207</v>
      </c>
      <c r="C208" s="298">
        <v>3006</v>
      </c>
      <c r="D208" s="298">
        <v>10</v>
      </c>
      <c r="E208" s="298">
        <v>159</v>
      </c>
      <c r="F208" s="298">
        <v>54</v>
      </c>
      <c r="G208" s="298">
        <v>2</v>
      </c>
    </row>
    <row r="209" spans="1:7" ht="11.25">
      <c r="A209" s="44">
        <v>55</v>
      </c>
      <c r="B209" s="298">
        <v>208</v>
      </c>
      <c r="C209" s="299">
        <v>440</v>
      </c>
      <c r="D209" s="299">
        <v>10</v>
      </c>
      <c r="E209" s="299">
        <v>159</v>
      </c>
      <c r="F209" s="299">
        <v>48</v>
      </c>
      <c r="G209" s="299">
        <v>2</v>
      </c>
    </row>
    <row r="210" spans="1:7" ht="11.25">
      <c r="A210" s="44">
        <v>56</v>
      </c>
      <c r="B210" s="298">
        <v>209</v>
      </c>
      <c r="C210" s="299">
        <v>888</v>
      </c>
      <c r="D210" s="299">
        <v>10</v>
      </c>
      <c r="E210" s="299">
        <v>159</v>
      </c>
      <c r="F210" s="299">
        <v>42</v>
      </c>
      <c r="G210" s="299">
        <v>4</v>
      </c>
    </row>
    <row r="211" spans="1:7" ht="11.25">
      <c r="A211" s="44">
        <v>57</v>
      </c>
      <c r="B211" s="298">
        <v>210</v>
      </c>
      <c r="C211" s="299">
        <v>231</v>
      </c>
      <c r="D211" s="299">
        <v>10</v>
      </c>
      <c r="E211" s="299">
        <v>159</v>
      </c>
      <c r="F211" s="299">
        <v>36</v>
      </c>
      <c r="G211" s="299">
        <v>4</v>
      </c>
    </row>
    <row r="212" spans="1:7" ht="11.25">
      <c r="A212" s="298">
        <v>50</v>
      </c>
      <c r="B212" s="298">
        <v>211</v>
      </c>
      <c r="C212" s="298">
        <v>649</v>
      </c>
      <c r="D212" s="298">
        <v>10</v>
      </c>
      <c r="E212" s="298">
        <v>158</v>
      </c>
      <c r="F212" s="298">
        <v>52</v>
      </c>
      <c r="G212" s="298">
        <v>10</v>
      </c>
    </row>
    <row r="213" spans="1:7" ht="11.25">
      <c r="A213" s="298">
        <v>51</v>
      </c>
      <c r="B213" s="298">
        <v>212</v>
      </c>
      <c r="C213" s="298">
        <v>702</v>
      </c>
      <c r="D213" s="298">
        <v>10</v>
      </c>
      <c r="E213" s="298">
        <v>158</v>
      </c>
      <c r="F213" s="298">
        <v>36</v>
      </c>
      <c r="G213" s="298">
        <v>2</v>
      </c>
    </row>
    <row r="214" spans="1:7" ht="11.25">
      <c r="A214" s="44">
        <v>58</v>
      </c>
      <c r="B214" s="298">
        <v>213</v>
      </c>
      <c r="C214" s="299">
        <v>3207</v>
      </c>
      <c r="D214" s="299">
        <v>9</v>
      </c>
      <c r="E214" s="299">
        <v>157</v>
      </c>
      <c r="F214" s="299">
        <v>50</v>
      </c>
      <c r="G214" s="299">
        <v>2</v>
      </c>
    </row>
    <row r="215" spans="1:7" ht="11.25">
      <c r="A215" s="298">
        <v>45</v>
      </c>
      <c r="B215" s="298">
        <v>214</v>
      </c>
      <c r="C215" s="298">
        <v>461</v>
      </c>
      <c r="D215" s="298">
        <v>10</v>
      </c>
      <c r="E215" s="298">
        <v>157</v>
      </c>
      <c r="F215" s="298">
        <v>46</v>
      </c>
      <c r="G215" s="298">
        <v>8</v>
      </c>
    </row>
    <row r="216" spans="1:7" ht="11.25">
      <c r="A216" s="298">
        <v>61</v>
      </c>
      <c r="B216" s="298">
        <v>215</v>
      </c>
      <c r="C216" s="298">
        <v>155</v>
      </c>
      <c r="D216" s="298">
        <v>10</v>
      </c>
      <c r="E216" s="298">
        <v>157</v>
      </c>
      <c r="F216" s="298">
        <v>42</v>
      </c>
      <c r="G216" s="298">
        <v>4</v>
      </c>
    </row>
    <row r="217" spans="1:7" ht="11.25">
      <c r="A217" s="44">
        <v>59</v>
      </c>
      <c r="B217" s="298">
        <v>216</v>
      </c>
      <c r="C217" s="299">
        <v>2345</v>
      </c>
      <c r="D217" s="299">
        <v>10</v>
      </c>
      <c r="E217" s="299">
        <v>156</v>
      </c>
      <c r="F217" s="299">
        <v>50</v>
      </c>
      <c r="G217" s="299">
        <v>4</v>
      </c>
    </row>
    <row r="218" spans="1:7" ht="11.25">
      <c r="A218" s="298">
        <v>52</v>
      </c>
      <c r="B218" s="298">
        <v>217</v>
      </c>
      <c r="C218" s="298">
        <v>503</v>
      </c>
      <c r="D218" s="298">
        <v>10</v>
      </c>
      <c r="E218" s="298">
        <v>156</v>
      </c>
      <c r="F218" s="298">
        <v>46</v>
      </c>
      <c r="G218" s="298">
        <v>6</v>
      </c>
    </row>
    <row r="219" spans="1:7" ht="11.25">
      <c r="A219" s="44">
        <v>60</v>
      </c>
      <c r="B219" s="298">
        <v>218</v>
      </c>
      <c r="C219" s="299">
        <v>597</v>
      </c>
      <c r="D219" s="299">
        <v>10</v>
      </c>
      <c r="E219" s="299">
        <v>156</v>
      </c>
      <c r="F219" s="299">
        <v>40</v>
      </c>
      <c r="G219" s="299">
        <v>12</v>
      </c>
    </row>
    <row r="220" spans="1:7" ht="11.25">
      <c r="A220" s="298">
        <v>62</v>
      </c>
      <c r="B220" s="298">
        <v>219</v>
      </c>
      <c r="C220" s="298">
        <v>2751</v>
      </c>
      <c r="D220" s="298">
        <v>10</v>
      </c>
      <c r="E220" s="298">
        <v>156</v>
      </c>
      <c r="F220" s="298">
        <v>30</v>
      </c>
      <c r="G220" s="298">
        <v>12</v>
      </c>
    </row>
    <row r="221" spans="1:7" ht="11.25">
      <c r="A221" s="298">
        <v>46</v>
      </c>
      <c r="B221" s="298">
        <v>220</v>
      </c>
      <c r="C221" s="298">
        <v>3128</v>
      </c>
      <c r="D221" s="298">
        <v>10</v>
      </c>
      <c r="E221" s="298">
        <v>155</v>
      </c>
      <c r="F221" s="298">
        <v>58</v>
      </c>
      <c r="G221" s="298">
        <v>2</v>
      </c>
    </row>
    <row r="222" spans="1:7" ht="11.25">
      <c r="A222" s="298">
        <v>53</v>
      </c>
      <c r="B222" s="298">
        <v>221</v>
      </c>
      <c r="C222" s="298">
        <v>348</v>
      </c>
      <c r="D222" s="298">
        <v>9</v>
      </c>
      <c r="E222" s="298">
        <v>155</v>
      </c>
      <c r="F222" s="298">
        <v>56</v>
      </c>
      <c r="G222" s="298">
        <v>2</v>
      </c>
    </row>
    <row r="223" spans="1:7" ht="11.25">
      <c r="A223" s="298">
        <v>54</v>
      </c>
      <c r="B223" s="298">
        <v>222</v>
      </c>
      <c r="C223" s="298">
        <v>1403</v>
      </c>
      <c r="D223" s="298">
        <v>10</v>
      </c>
      <c r="E223" s="298">
        <v>155</v>
      </c>
      <c r="F223" s="298">
        <v>46</v>
      </c>
      <c r="G223" s="298">
        <v>8</v>
      </c>
    </row>
    <row r="224" spans="1:7" ht="11.25">
      <c r="A224" s="298">
        <v>63</v>
      </c>
      <c r="B224" s="298">
        <v>223</v>
      </c>
      <c r="C224" s="298">
        <v>3160</v>
      </c>
      <c r="D224" s="298">
        <v>10</v>
      </c>
      <c r="E224" s="298">
        <v>155</v>
      </c>
      <c r="F224" s="298">
        <v>44</v>
      </c>
      <c r="G224" s="298">
        <v>2</v>
      </c>
    </row>
    <row r="225" spans="1:7" ht="11.25">
      <c r="A225" s="44">
        <v>61</v>
      </c>
      <c r="B225" s="298">
        <v>224</v>
      </c>
      <c r="C225" s="299">
        <v>3145</v>
      </c>
      <c r="D225" s="299">
        <v>10</v>
      </c>
      <c r="E225" s="299">
        <v>155</v>
      </c>
      <c r="F225" s="299">
        <v>42</v>
      </c>
      <c r="G225" s="299">
        <v>2</v>
      </c>
    </row>
    <row r="226" spans="1:7" ht="11.25">
      <c r="A226" s="298">
        <v>47</v>
      </c>
      <c r="B226" s="298">
        <v>225</v>
      </c>
      <c r="C226" s="298">
        <v>281</v>
      </c>
      <c r="D226" s="298">
        <v>10</v>
      </c>
      <c r="E226" s="298">
        <v>154</v>
      </c>
      <c r="F226" s="298">
        <v>48</v>
      </c>
      <c r="G226" s="298">
        <v>0</v>
      </c>
    </row>
    <row r="227" spans="1:7" ht="11.25">
      <c r="A227" s="298">
        <v>55</v>
      </c>
      <c r="B227" s="298">
        <v>226</v>
      </c>
      <c r="C227" s="298">
        <v>648</v>
      </c>
      <c r="D227" s="298">
        <v>9</v>
      </c>
      <c r="E227" s="298">
        <v>154</v>
      </c>
      <c r="F227" s="298">
        <v>44</v>
      </c>
      <c r="G227" s="298">
        <v>4</v>
      </c>
    </row>
    <row r="228" spans="1:7" ht="11.25">
      <c r="A228" s="298">
        <v>64</v>
      </c>
      <c r="B228" s="298">
        <v>227</v>
      </c>
      <c r="C228" s="298">
        <v>555</v>
      </c>
      <c r="D228" s="298">
        <v>10</v>
      </c>
      <c r="E228" s="298">
        <v>154</v>
      </c>
      <c r="F228" s="298">
        <v>44</v>
      </c>
      <c r="G228" s="298">
        <v>4</v>
      </c>
    </row>
    <row r="229" spans="1:7" ht="11.25">
      <c r="A229" s="44">
        <v>62</v>
      </c>
      <c r="B229" s="298">
        <v>228</v>
      </c>
      <c r="C229" s="299">
        <v>291</v>
      </c>
      <c r="D229" s="299">
        <v>10</v>
      </c>
      <c r="E229" s="299">
        <v>154</v>
      </c>
      <c r="F229" s="299">
        <v>30</v>
      </c>
      <c r="G229" s="299">
        <v>2</v>
      </c>
    </row>
    <row r="230" spans="1:7" ht="11.25">
      <c r="A230" s="298">
        <v>48</v>
      </c>
      <c r="B230" s="298">
        <v>229</v>
      </c>
      <c r="C230" s="298">
        <v>1551</v>
      </c>
      <c r="D230" s="298">
        <v>10</v>
      </c>
      <c r="E230" s="298">
        <v>153</v>
      </c>
      <c r="F230" s="298">
        <v>60</v>
      </c>
      <c r="G230" s="298">
        <v>16</v>
      </c>
    </row>
    <row r="231" spans="1:7" ht="11.25">
      <c r="A231" s="44">
        <v>63</v>
      </c>
      <c r="B231" s="298">
        <v>230</v>
      </c>
      <c r="C231" s="299">
        <v>191</v>
      </c>
      <c r="D231" s="299">
        <v>10</v>
      </c>
      <c r="E231" s="299">
        <v>153</v>
      </c>
      <c r="F231" s="299">
        <v>48</v>
      </c>
      <c r="G231" s="299">
        <v>8</v>
      </c>
    </row>
    <row r="232" spans="1:7" ht="11.25">
      <c r="A232" s="298">
        <v>56</v>
      </c>
      <c r="B232" s="298">
        <v>231</v>
      </c>
      <c r="C232" s="298">
        <v>292</v>
      </c>
      <c r="D232" s="298">
        <v>10</v>
      </c>
      <c r="E232" s="298">
        <v>153</v>
      </c>
      <c r="F232" s="298">
        <v>40</v>
      </c>
      <c r="G232" s="298">
        <v>4</v>
      </c>
    </row>
    <row r="233" spans="1:7" ht="11.25">
      <c r="A233" s="44">
        <v>64</v>
      </c>
      <c r="B233" s="298">
        <v>232</v>
      </c>
      <c r="C233" s="299">
        <v>624</v>
      </c>
      <c r="D233" s="299">
        <v>10</v>
      </c>
      <c r="E233" s="299">
        <v>153</v>
      </c>
      <c r="F233" s="299">
        <v>38</v>
      </c>
      <c r="G233" s="299">
        <v>2</v>
      </c>
    </row>
    <row r="234" spans="1:7" ht="11.25">
      <c r="A234" s="298">
        <v>57</v>
      </c>
      <c r="B234" s="298">
        <v>233</v>
      </c>
      <c r="C234" s="298">
        <v>3204</v>
      </c>
      <c r="D234" s="298">
        <v>10</v>
      </c>
      <c r="E234" s="298">
        <v>152</v>
      </c>
      <c r="F234" s="298">
        <v>46</v>
      </c>
      <c r="G234" s="298">
        <v>8</v>
      </c>
    </row>
    <row r="235" spans="1:7" ht="11.25">
      <c r="A235" s="298">
        <v>58</v>
      </c>
      <c r="B235" s="298">
        <v>234</v>
      </c>
      <c r="C235" s="298">
        <v>3364</v>
      </c>
      <c r="D235" s="298">
        <v>10</v>
      </c>
      <c r="E235" s="298">
        <v>152</v>
      </c>
      <c r="F235" s="298">
        <v>44</v>
      </c>
      <c r="G235" s="298">
        <v>4</v>
      </c>
    </row>
    <row r="236" spans="1:7" ht="11.25">
      <c r="A236" s="298">
        <v>65</v>
      </c>
      <c r="B236" s="298">
        <v>235</v>
      </c>
      <c r="C236" s="298">
        <v>176</v>
      </c>
      <c r="D236" s="298">
        <v>10</v>
      </c>
      <c r="E236" s="298">
        <v>151</v>
      </c>
      <c r="F236" s="298">
        <v>44</v>
      </c>
      <c r="G236" s="298">
        <v>6</v>
      </c>
    </row>
    <row r="237" spans="1:7" ht="11.25">
      <c r="A237" s="298">
        <v>49</v>
      </c>
      <c r="B237" s="298">
        <v>236</v>
      </c>
      <c r="C237" s="298">
        <v>932</v>
      </c>
      <c r="D237" s="298">
        <v>10</v>
      </c>
      <c r="E237" s="298">
        <v>151</v>
      </c>
      <c r="F237" s="298">
        <v>36</v>
      </c>
      <c r="G237" s="298">
        <v>4</v>
      </c>
    </row>
    <row r="238" spans="1:7" ht="11.25">
      <c r="A238" s="44">
        <v>65</v>
      </c>
      <c r="B238" s="298">
        <v>237</v>
      </c>
      <c r="C238" s="299">
        <v>816</v>
      </c>
      <c r="D238" s="299">
        <v>10</v>
      </c>
      <c r="E238" s="299">
        <v>150</v>
      </c>
      <c r="F238" s="299">
        <v>34</v>
      </c>
      <c r="G238" s="299">
        <v>6</v>
      </c>
    </row>
    <row r="239" spans="1:7" ht="11.25">
      <c r="A239" s="298">
        <v>59</v>
      </c>
      <c r="B239" s="298">
        <v>238</v>
      </c>
      <c r="C239" s="298">
        <v>2990</v>
      </c>
      <c r="D239" s="298">
        <v>10</v>
      </c>
      <c r="E239" s="298">
        <v>149</v>
      </c>
      <c r="F239" s="298">
        <v>52</v>
      </c>
      <c r="G239" s="298">
        <v>6</v>
      </c>
    </row>
    <row r="240" spans="1:7" ht="11.25">
      <c r="A240" s="44">
        <v>66</v>
      </c>
      <c r="B240" s="298">
        <v>239</v>
      </c>
      <c r="C240" s="299">
        <v>3299</v>
      </c>
      <c r="D240" s="299">
        <v>10</v>
      </c>
      <c r="E240" s="299">
        <v>149</v>
      </c>
      <c r="F240" s="299">
        <v>46</v>
      </c>
      <c r="G240" s="299">
        <v>4</v>
      </c>
    </row>
    <row r="241" spans="1:7" ht="11.25">
      <c r="A241" s="298">
        <v>50</v>
      </c>
      <c r="B241" s="298">
        <v>240</v>
      </c>
      <c r="C241" s="298">
        <v>166</v>
      </c>
      <c r="D241" s="298">
        <v>10</v>
      </c>
      <c r="E241" s="298">
        <v>149</v>
      </c>
      <c r="F241" s="298">
        <v>36</v>
      </c>
      <c r="G241" s="298">
        <v>4</v>
      </c>
    </row>
    <row r="242" spans="1:7" ht="11.25">
      <c r="A242" s="298">
        <v>51</v>
      </c>
      <c r="B242" s="298">
        <v>241</v>
      </c>
      <c r="C242" s="298">
        <v>3123</v>
      </c>
      <c r="D242" s="298">
        <v>10</v>
      </c>
      <c r="E242" s="298">
        <v>149</v>
      </c>
      <c r="F242" s="298">
        <v>34</v>
      </c>
      <c r="G242" s="298">
        <v>2</v>
      </c>
    </row>
    <row r="243" spans="1:7" ht="11.25">
      <c r="A243" s="44">
        <v>67</v>
      </c>
      <c r="B243" s="298">
        <v>242</v>
      </c>
      <c r="C243" s="299">
        <v>223</v>
      </c>
      <c r="D243" s="299">
        <v>10</v>
      </c>
      <c r="E243" s="299">
        <v>148</v>
      </c>
      <c r="F243" s="299">
        <v>50</v>
      </c>
      <c r="G243" s="299">
        <v>4</v>
      </c>
    </row>
    <row r="244" spans="1:7" ht="11.25">
      <c r="A244" s="298">
        <v>66</v>
      </c>
      <c r="B244" s="298">
        <v>243</v>
      </c>
      <c r="C244" s="298">
        <v>3196</v>
      </c>
      <c r="D244" s="298">
        <v>9</v>
      </c>
      <c r="E244" s="298">
        <v>148</v>
      </c>
      <c r="F244" s="298">
        <v>46</v>
      </c>
      <c r="G244" s="298">
        <v>2</v>
      </c>
    </row>
    <row r="245" spans="1:7" ht="11.25">
      <c r="A245" s="298">
        <v>52</v>
      </c>
      <c r="B245" s="298">
        <v>244</v>
      </c>
      <c r="C245" s="298">
        <v>3161</v>
      </c>
      <c r="D245" s="298">
        <v>10</v>
      </c>
      <c r="E245" s="298">
        <v>148</v>
      </c>
      <c r="F245" s="298">
        <v>46</v>
      </c>
      <c r="G245" s="298">
        <v>8</v>
      </c>
    </row>
    <row r="246" spans="1:7" ht="11.25">
      <c r="A246" s="298">
        <v>53</v>
      </c>
      <c r="B246" s="298">
        <v>245</v>
      </c>
      <c r="C246" s="298">
        <v>2377</v>
      </c>
      <c r="D246" s="298">
        <v>10</v>
      </c>
      <c r="E246" s="298">
        <v>148</v>
      </c>
      <c r="F246" s="298">
        <v>44</v>
      </c>
      <c r="G246" s="298">
        <v>8</v>
      </c>
    </row>
    <row r="247" spans="1:7" ht="11.25">
      <c r="A247" s="298">
        <v>54</v>
      </c>
      <c r="B247" s="298">
        <v>246</v>
      </c>
      <c r="C247" s="298">
        <v>178</v>
      </c>
      <c r="D247" s="298">
        <v>10</v>
      </c>
      <c r="E247" s="298">
        <v>148</v>
      </c>
      <c r="F247" s="298">
        <v>42</v>
      </c>
      <c r="G247" s="298">
        <v>4</v>
      </c>
    </row>
    <row r="248" spans="1:7" ht="11.25">
      <c r="A248" s="298">
        <v>60</v>
      </c>
      <c r="B248" s="298">
        <v>247</v>
      </c>
      <c r="C248" s="298">
        <v>1696</v>
      </c>
      <c r="D248" s="298">
        <v>10</v>
      </c>
      <c r="E248" s="298">
        <v>148</v>
      </c>
      <c r="F248" s="298">
        <v>40</v>
      </c>
      <c r="G248" s="298">
        <v>2</v>
      </c>
    </row>
    <row r="249" spans="1:7" ht="11.25">
      <c r="A249" s="298">
        <v>61</v>
      </c>
      <c r="B249" s="298">
        <v>248</v>
      </c>
      <c r="C249" s="298">
        <v>56</v>
      </c>
      <c r="D249" s="298">
        <v>10</v>
      </c>
      <c r="E249" s="298">
        <v>146</v>
      </c>
      <c r="F249" s="298">
        <v>32</v>
      </c>
      <c r="G249" s="298">
        <v>12</v>
      </c>
    </row>
    <row r="250" spans="1:7" ht="11.25">
      <c r="A250" s="298">
        <v>67</v>
      </c>
      <c r="B250" s="298">
        <v>249</v>
      </c>
      <c r="C250" s="298">
        <v>527</v>
      </c>
      <c r="D250" s="298">
        <v>10</v>
      </c>
      <c r="E250" s="298">
        <v>146</v>
      </c>
      <c r="F250" s="298">
        <v>32</v>
      </c>
      <c r="G250" s="298">
        <v>0</v>
      </c>
    </row>
    <row r="251" spans="1:7" ht="11.25">
      <c r="A251" s="298">
        <v>62</v>
      </c>
      <c r="B251" s="298">
        <v>250</v>
      </c>
      <c r="C251" s="298">
        <v>2067</v>
      </c>
      <c r="D251" s="298">
        <v>10</v>
      </c>
      <c r="E251" s="298">
        <v>145</v>
      </c>
      <c r="F251" s="298">
        <v>46</v>
      </c>
      <c r="G251" s="298">
        <v>0</v>
      </c>
    </row>
    <row r="252" spans="1:7" ht="11.25">
      <c r="A252" s="298">
        <v>63</v>
      </c>
      <c r="B252" s="298">
        <v>251</v>
      </c>
      <c r="C252" s="298">
        <v>1517</v>
      </c>
      <c r="D252" s="298">
        <v>10</v>
      </c>
      <c r="E252" s="298">
        <v>145</v>
      </c>
      <c r="F252" s="298">
        <v>38</v>
      </c>
      <c r="G252" s="298">
        <v>2</v>
      </c>
    </row>
    <row r="253" spans="1:7" ht="11.25">
      <c r="A253" s="298">
        <v>64</v>
      </c>
      <c r="B253" s="298">
        <v>252</v>
      </c>
      <c r="C253" s="298">
        <v>3318</v>
      </c>
      <c r="D253" s="298">
        <v>10</v>
      </c>
      <c r="E253" s="298">
        <v>144</v>
      </c>
      <c r="F253" s="298">
        <v>42</v>
      </c>
      <c r="G253" s="298">
        <v>6</v>
      </c>
    </row>
    <row r="254" spans="1:7" ht="11.25">
      <c r="A254" s="44">
        <v>68</v>
      </c>
      <c r="B254" s="298">
        <v>253</v>
      </c>
      <c r="C254" s="299">
        <v>1075</v>
      </c>
      <c r="D254" s="299">
        <v>10</v>
      </c>
      <c r="E254" s="299">
        <v>144</v>
      </c>
      <c r="F254" s="299">
        <v>40</v>
      </c>
      <c r="G254" s="299">
        <v>12</v>
      </c>
    </row>
    <row r="255" spans="1:7" ht="11.25">
      <c r="A255" s="298">
        <v>68</v>
      </c>
      <c r="B255" s="298">
        <v>254</v>
      </c>
      <c r="C255" s="298">
        <v>1683</v>
      </c>
      <c r="D255" s="298">
        <v>10</v>
      </c>
      <c r="E255" s="298">
        <v>144</v>
      </c>
      <c r="F255" s="298">
        <v>34</v>
      </c>
      <c r="G255" s="298">
        <v>2</v>
      </c>
    </row>
    <row r="256" spans="1:7" ht="11.25">
      <c r="A256" s="298">
        <v>55</v>
      </c>
      <c r="B256" s="298">
        <v>255</v>
      </c>
      <c r="C256" s="298">
        <v>612</v>
      </c>
      <c r="D256" s="298">
        <v>10</v>
      </c>
      <c r="E256" s="298">
        <v>143</v>
      </c>
      <c r="F256" s="298">
        <v>48</v>
      </c>
      <c r="G256" s="298">
        <v>16</v>
      </c>
    </row>
    <row r="257" spans="1:7" ht="11.25">
      <c r="A257" s="298">
        <v>69</v>
      </c>
      <c r="B257" s="298">
        <v>256</v>
      </c>
      <c r="C257" s="298">
        <v>1111</v>
      </c>
      <c r="D257" s="298">
        <v>10</v>
      </c>
      <c r="E257" s="298">
        <v>143</v>
      </c>
      <c r="F257" s="298">
        <v>46</v>
      </c>
      <c r="G257" s="298">
        <v>4</v>
      </c>
    </row>
    <row r="258" spans="1:7" ht="11.25">
      <c r="A258" s="298">
        <v>56</v>
      </c>
      <c r="B258" s="298">
        <v>257</v>
      </c>
      <c r="C258" s="298">
        <v>2497</v>
      </c>
      <c r="D258" s="298">
        <v>10</v>
      </c>
      <c r="E258" s="298">
        <v>143</v>
      </c>
      <c r="F258" s="298">
        <v>42</v>
      </c>
      <c r="G258" s="298">
        <v>6</v>
      </c>
    </row>
    <row r="259" spans="1:7" ht="11.25">
      <c r="A259" s="298">
        <v>65</v>
      </c>
      <c r="B259" s="298">
        <v>258</v>
      </c>
      <c r="C259" s="298">
        <v>1739</v>
      </c>
      <c r="D259" s="298">
        <v>10</v>
      </c>
      <c r="E259" s="298">
        <v>143</v>
      </c>
      <c r="F259" s="298">
        <v>34</v>
      </c>
      <c r="G259" s="298">
        <v>6</v>
      </c>
    </row>
    <row r="260" spans="1:7" ht="11.25">
      <c r="A260" s="298">
        <v>70</v>
      </c>
      <c r="B260" s="298">
        <v>259</v>
      </c>
      <c r="C260" s="298">
        <v>236</v>
      </c>
      <c r="D260" s="298">
        <v>10</v>
      </c>
      <c r="E260" s="298">
        <v>143</v>
      </c>
      <c r="F260" s="298">
        <v>24</v>
      </c>
      <c r="G260" s="298">
        <v>0</v>
      </c>
    </row>
    <row r="261" spans="1:7" ht="11.25">
      <c r="A261" s="298">
        <v>57</v>
      </c>
      <c r="B261" s="298">
        <v>260</v>
      </c>
      <c r="C261" s="298">
        <v>1727</v>
      </c>
      <c r="D261" s="298">
        <v>10</v>
      </c>
      <c r="E261" s="298">
        <v>142</v>
      </c>
      <c r="F261" s="298">
        <v>46</v>
      </c>
      <c r="G261" s="298">
        <v>11</v>
      </c>
    </row>
    <row r="262" spans="1:7" ht="11.25">
      <c r="A262" s="298">
        <v>71</v>
      </c>
      <c r="B262" s="298">
        <v>261</v>
      </c>
      <c r="C262" s="298">
        <v>1153</v>
      </c>
      <c r="D262" s="298">
        <v>10</v>
      </c>
      <c r="E262" s="298">
        <v>142</v>
      </c>
      <c r="F262" s="298">
        <v>42</v>
      </c>
      <c r="G262" s="298">
        <v>6</v>
      </c>
    </row>
    <row r="263" spans="1:7" ht="11.25">
      <c r="A263" s="298">
        <v>72</v>
      </c>
      <c r="B263" s="298">
        <v>262</v>
      </c>
      <c r="C263" s="298">
        <v>1647</v>
      </c>
      <c r="D263" s="298">
        <v>9</v>
      </c>
      <c r="E263" s="298">
        <v>142</v>
      </c>
      <c r="F263" s="298">
        <v>40</v>
      </c>
      <c r="G263" s="298">
        <v>0</v>
      </c>
    </row>
    <row r="264" spans="1:7" ht="11.25">
      <c r="A264" s="298">
        <v>58</v>
      </c>
      <c r="B264" s="298">
        <v>263</v>
      </c>
      <c r="C264" s="298">
        <v>3231</v>
      </c>
      <c r="D264" s="298">
        <v>10</v>
      </c>
      <c r="E264" s="298">
        <v>141</v>
      </c>
      <c r="F264" s="298">
        <v>44</v>
      </c>
      <c r="G264" s="298">
        <v>14</v>
      </c>
    </row>
    <row r="265" spans="1:7" ht="11.25">
      <c r="A265" s="44">
        <v>69</v>
      </c>
      <c r="B265" s="298">
        <v>264</v>
      </c>
      <c r="C265" s="299">
        <v>388</v>
      </c>
      <c r="D265" s="299">
        <v>10</v>
      </c>
      <c r="E265" s="299">
        <v>141</v>
      </c>
      <c r="F265" s="299">
        <v>38</v>
      </c>
      <c r="G265" s="299">
        <v>10</v>
      </c>
    </row>
    <row r="266" spans="1:7" ht="11.25">
      <c r="A266" s="298">
        <v>66</v>
      </c>
      <c r="B266" s="298">
        <v>265</v>
      </c>
      <c r="C266" s="298">
        <v>3310</v>
      </c>
      <c r="D266" s="298">
        <v>9</v>
      </c>
      <c r="E266" s="298">
        <v>140</v>
      </c>
      <c r="F266" s="298">
        <v>42</v>
      </c>
      <c r="G266" s="298">
        <v>2</v>
      </c>
    </row>
    <row r="267" spans="1:7" ht="11.25">
      <c r="A267" s="298">
        <v>59</v>
      </c>
      <c r="B267" s="298">
        <v>266</v>
      </c>
      <c r="C267" s="298">
        <v>11</v>
      </c>
      <c r="D267" s="298">
        <v>10</v>
      </c>
      <c r="E267" s="298">
        <v>140</v>
      </c>
      <c r="F267" s="298">
        <v>32</v>
      </c>
      <c r="G267" s="298">
        <v>6</v>
      </c>
    </row>
    <row r="268" spans="1:7" ht="11.25">
      <c r="A268" s="298">
        <v>73</v>
      </c>
      <c r="B268" s="298">
        <v>267</v>
      </c>
      <c r="C268" s="298">
        <v>1987</v>
      </c>
      <c r="D268" s="298">
        <v>10</v>
      </c>
      <c r="E268" s="298">
        <v>139</v>
      </c>
      <c r="F268" s="298">
        <v>24</v>
      </c>
      <c r="G268" s="298">
        <v>4</v>
      </c>
    </row>
    <row r="269" spans="1:7" ht="11.25">
      <c r="A269" s="298">
        <v>74</v>
      </c>
      <c r="B269" s="298">
        <v>268</v>
      </c>
      <c r="C269" s="298">
        <v>967</v>
      </c>
      <c r="D269" s="298">
        <v>10</v>
      </c>
      <c r="E269" s="298">
        <v>138</v>
      </c>
      <c r="F269" s="298">
        <v>30</v>
      </c>
      <c r="G269" s="298">
        <v>8</v>
      </c>
    </row>
    <row r="270" spans="1:7" ht="11.25">
      <c r="A270" s="298">
        <v>75</v>
      </c>
      <c r="B270" s="298">
        <v>269</v>
      </c>
      <c r="C270" s="298">
        <v>159</v>
      </c>
      <c r="D270" s="298">
        <v>10</v>
      </c>
      <c r="E270" s="298">
        <v>138</v>
      </c>
      <c r="F270" s="298">
        <v>28</v>
      </c>
      <c r="G270" s="298">
        <v>6</v>
      </c>
    </row>
    <row r="271" spans="1:7" ht="11.25">
      <c r="A271" s="298">
        <v>60</v>
      </c>
      <c r="B271" s="298">
        <v>270</v>
      </c>
      <c r="C271" s="298">
        <v>151</v>
      </c>
      <c r="D271" s="298">
        <v>10</v>
      </c>
      <c r="E271" s="298">
        <v>138</v>
      </c>
      <c r="F271" s="298">
        <v>24</v>
      </c>
      <c r="G271" s="298">
        <v>14</v>
      </c>
    </row>
    <row r="272" spans="1:7" ht="11.25">
      <c r="A272" s="298">
        <v>61</v>
      </c>
      <c r="B272" s="298">
        <v>271</v>
      </c>
      <c r="C272" s="298">
        <v>3238</v>
      </c>
      <c r="D272" s="298">
        <v>10</v>
      </c>
      <c r="E272" s="298">
        <v>137</v>
      </c>
      <c r="F272" s="298">
        <v>28</v>
      </c>
      <c r="G272" s="298">
        <v>2</v>
      </c>
    </row>
    <row r="273" spans="1:7" ht="11.25">
      <c r="A273" s="298">
        <v>62</v>
      </c>
      <c r="B273" s="298">
        <v>272</v>
      </c>
      <c r="C273" s="298">
        <v>772</v>
      </c>
      <c r="D273" s="298">
        <v>10</v>
      </c>
      <c r="E273" s="298">
        <v>136</v>
      </c>
      <c r="F273" s="298">
        <v>40</v>
      </c>
      <c r="G273" s="298">
        <v>4</v>
      </c>
    </row>
    <row r="274" spans="1:7" ht="11.25">
      <c r="A274" s="44">
        <v>70</v>
      </c>
      <c r="B274" s="298">
        <v>273</v>
      </c>
      <c r="C274" s="299">
        <v>1126</v>
      </c>
      <c r="D274" s="299">
        <v>10</v>
      </c>
      <c r="E274" s="299">
        <v>136</v>
      </c>
      <c r="F274" s="299">
        <v>26</v>
      </c>
      <c r="G274" s="299">
        <v>12</v>
      </c>
    </row>
    <row r="275" spans="1:7" ht="11.25">
      <c r="A275" s="44">
        <v>71</v>
      </c>
      <c r="B275" s="298">
        <v>274</v>
      </c>
      <c r="C275" s="299">
        <v>692</v>
      </c>
      <c r="D275" s="299">
        <v>10</v>
      </c>
      <c r="E275" s="299">
        <v>135</v>
      </c>
      <c r="F275" s="299">
        <v>24</v>
      </c>
      <c r="G275" s="299">
        <v>6</v>
      </c>
    </row>
    <row r="276" spans="1:7" ht="11.25">
      <c r="A276" s="298">
        <v>63</v>
      </c>
      <c r="B276" s="298">
        <v>275</v>
      </c>
      <c r="C276" s="298">
        <v>3306</v>
      </c>
      <c r="D276" s="298">
        <v>10</v>
      </c>
      <c r="E276" s="298">
        <v>134</v>
      </c>
      <c r="F276" s="298">
        <v>28</v>
      </c>
      <c r="G276" s="298">
        <v>4</v>
      </c>
    </row>
    <row r="277" spans="1:7" ht="11.25">
      <c r="A277" s="298">
        <v>67</v>
      </c>
      <c r="B277" s="298">
        <v>276</v>
      </c>
      <c r="C277" s="298">
        <v>1002</v>
      </c>
      <c r="D277" s="298">
        <v>10</v>
      </c>
      <c r="E277" s="298">
        <v>133</v>
      </c>
      <c r="F277" s="298">
        <v>36</v>
      </c>
      <c r="G277" s="298">
        <v>0</v>
      </c>
    </row>
    <row r="278" spans="1:7" ht="11.25">
      <c r="A278" s="298">
        <v>76</v>
      </c>
      <c r="B278" s="298">
        <v>277</v>
      </c>
      <c r="C278" s="298">
        <v>269</v>
      </c>
      <c r="D278" s="298">
        <v>10</v>
      </c>
      <c r="E278" s="298">
        <v>133</v>
      </c>
      <c r="F278" s="298">
        <v>28</v>
      </c>
      <c r="G278" s="298">
        <v>10</v>
      </c>
    </row>
    <row r="279" spans="1:7" ht="11.25">
      <c r="A279" s="298">
        <v>64</v>
      </c>
      <c r="B279" s="298">
        <v>278</v>
      </c>
      <c r="C279" s="298">
        <v>120</v>
      </c>
      <c r="D279" s="298">
        <v>9</v>
      </c>
      <c r="E279" s="298">
        <v>132</v>
      </c>
      <c r="F279" s="298">
        <v>46</v>
      </c>
      <c r="G279" s="298">
        <v>6</v>
      </c>
    </row>
    <row r="280" spans="1:7" ht="11.25">
      <c r="A280" s="298">
        <v>65</v>
      </c>
      <c r="B280" s="298">
        <v>279</v>
      </c>
      <c r="C280" s="298">
        <v>1296</v>
      </c>
      <c r="D280" s="298">
        <v>10</v>
      </c>
      <c r="E280" s="298">
        <v>132</v>
      </c>
      <c r="F280" s="298">
        <v>36</v>
      </c>
      <c r="G280" s="298">
        <v>6</v>
      </c>
    </row>
    <row r="281" spans="1:7" ht="11.25">
      <c r="A281" s="298">
        <v>77</v>
      </c>
      <c r="B281" s="298">
        <v>280</v>
      </c>
      <c r="C281" s="298">
        <v>1515</v>
      </c>
      <c r="D281" s="298">
        <v>10</v>
      </c>
      <c r="E281" s="298">
        <v>132</v>
      </c>
      <c r="F281" s="298">
        <v>24</v>
      </c>
      <c r="G281" s="298">
        <v>4</v>
      </c>
    </row>
    <row r="282" spans="1:7" ht="11.25">
      <c r="A282" s="298">
        <v>66</v>
      </c>
      <c r="B282" s="298">
        <v>281</v>
      </c>
      <c r="C282" s="298">
        <v>533</v>
      </c>
      <c r="D282" s="298">
        <v>10</v>
      </c>
      <c r="E282" s="298">
        <v>131</v>
      </c>
      <c r="F282" s="298">
        <v>38</v>
      </c>
      <c r="G282" s="298">
        <v>6</v>
      </c>
    </row>
    <row r="283" spans="1:7" ht="11.25">
      <c r="A283" s="44">
        <v>72</v>
      </c>
      <c r="B283" s="298">
        <v>282</v>
      </c>
      <c r="C283" s="299">
        <v>48</v>
      </c>
      <c r="D283" s="299">
        <v>10</v>
      </c>
      <c r="E283" s="299">
        <v>131</v>
      </c>
      <c r="F283" s="299">
        <v>34</v>
      </c>
      <c r="G283" s="299">
        <v>0</v>
      </c>
    </row>
    <row r="284" spans="1:7" ht="11.25">
      <c r="A284" s="298">
        <v>68</v>
      </c>
      <c r="B284" s="298">
        <v>283</v>
      </c>
      <c r="C284" s="298">
        <v>1983</v>
      </c>
      <c r="D284" s="298">
        <v>10</v>
      </c>
      <c r="E284" s="298">
        <v>131</v>
      </c>
      <c r="F284" s="298">
        <v>24</v>
      </c>
      <c r="G284" s="298">
        <v>2</v>
      </c>
    </row>
    <row r="285" spans="1:7" ht="11.25">
      <c r="A285" s="298">
        <v>69</v>
      </c>
      <c r="B285" s="298">
        <v>284</v>
      </c>
      <c r="C285" s="298">
        <v>2500</v>
      </c>
      <c r="D285" s="298">
        <v>10</v>
      </c>
      <c r="E285" s="298">
        <v>130</v>
      </c>
      <c r="F285" s="298">
        <v>26</v>
      </c>
      <c r="G285" s="298">
        <v>4</v>
      </c>
    </row>
    <row r="286" spans="1:7" ht="11.25">
      <c r="A286" s="298">
        <v>67</v>
      </c>
      <c r="B286" s="298">
        <v>285</v>
      </c>
      <c r="C286" s="298">
        <v>2506</v>
      </c>
      <c r="D286" s="298">
        <v>10</v>
      </c>
      <c r="E286" s="298">
        <v>130</v>
      </c>
      <c r="F286" s="298">
        <v>24</v>
      </c>
      <c r="G286" s="298">
        <v>2</v>
      </c>
    </row>
    <row r="287" spans="1:7" ht="11.25">
      <c r="A287" s="298">
        <v>68</v>
      </c>
      <c r="B287" s="298">
        <v>286</v>
      </c>
      <c r="C287" s="298">
        <v>647</v>
      </c>
      <c r="D287" s="298">
        <v>10</v>
      </c>
      <c r="E287" s="298">
        <v>129</v>
      </c>
      <c r="F287" s="298">
        <v>42</v>
      </c>
      <c r="G287" s="298">
        <v>8</v>
      </c>
    </row>
    <row r="288" spans="1:7" ht="11.25">
      <c r="A288" s="298">
        <v>69</v>
      </c>
      <c r="B288" s="298">
        <v>287</v>
      </c>
      <c r="C288" s="298">
        <v>2534</v>
      </c>
      <c r="D288" s="298">
        <v>10</v>
      </c>
      <c r="E288" s="298">
        <v>129</v>
      </c>
      <c r="F288" s="298">
        <v>34</v>
      </c>
      <c r="G288" s="298">
        <v>12</v>
      </c>
    </row>
    <row r="289" spans="1:7" ht="11.25">
      <c r="A289" s="298">
        <v>78</v>
      </c>
      <c r="B289" s="298">
        <v>288</v>
      </c>
      <c r="C289" s="298">
        <v>540</v>
      </c>
      <c r="D289" s="298">
        <v>10</v>
      </c>
      <c r="E289" s="298">
        <v>129</v>
      </c>
      <c r="F289" s="298">
        <v>32</v>
      </c>
      <c r="G289" s="298">
        <v>4</v>
      </c>
    </row>
    <row r="290" spans="1:7" ht="11.25">
      <c r="A290" s="298">
        <v>70</v>
      </c>
      <c r="B290" s="298">
        <v>289</v>
      </c>
      <c r="C290" s="298">
        <v>3158</v>
      </c>
      <c r="D290" s="298">
        <v>9</v>
      </c>
      <c r="E290" s="298">
        <v>129</v>
      </c>
      <c r="F290" s="298">
        <v>30</v>
      </c>
      <c r="G290" s="298">
        <v>4</v>
      </c>
    </row>
    <row r="291" spans="1:7" ht="11.25">
      <c r="A291" s="298">
        <v>79</v>
      </c>
      <c r="B291" s="298">
        <v>290</v>
      </c>
      <c r="C291" s="298">
        <v>1506</v>
      </c>
      <c r="D291" s="298">
        <v>10</v>
      </c>
      <c r="E291" s="298">
        <v>129</v>
      </c>
      <c r="F291" s="298">
        <v>26</v>
      </c>
      <c r="G291" s="298">
        <v>6</v>
      </c>
    </row>
    <row r="292" spans="1:7" ht="11.25">
      <c r="A292" s="298">
        <v>80</v>
      </c>
      <c r="B292" s="298">
        <v>291</v>
      </c>
      <c r="C292" s="298">
        <v>1</v>
      </c>
      <c r="D292" s="298">
        <v>10</v>
      </c>
      <c r="E292" s="298">
        <v>129</v>
      </c>
      <c r="F292" s="298">
        <v>26</v>
      </c>
      <c r="G292" s="298">
        <v>0</v>
      </c>
    </row>
    <row r="293" spans="1:7" ht="11.25">
      <c r="A293" s="298">
        <v>81</v>
      </c>
      <c r="B293" s="298">
        <v>292</v>
      </c>
      <c r="C293" s="298">
        <v>1547</v>
      </c>
      <c r="D293" s="298">
        <v>10</v>
      </c>
      <c r="E293" s="298">
        <v>127</v>
      </c>
      <c r="F293" s="298">
        <v>30</v>
      </c>
      <c r="G293" s="298">
        <v>22</v>
      </c>
    </row>
    <row r="294" spans="1:7" ht="11.25">
      <c r="A294" s="298">
        <v>71</v>
      </c>
      <c r="B294" s="298">
        <v>293</v>
      </c>
      <c r="C294" s="298">
        <v>1474</v>
      </c>
      <c r="D294" s="298">
        <v>10</v>
      </c>
      <c r="E294" s="298">
        <v>127</v>
      </c>
      <c r="F294" s="298">
        <v>22</v>
      </c>
      <c r="G294" s="298">
        <v>14</v>
      </c>
    </row>
    <row r="295" spans="1:7" ht="11.25">
      <c r="A295" s="298">
        <v>70</v>
      </c>
      <c r="B295" s="298">
        <v>294</v>
      </c>
      <c r="C295" s="298">
        <v>801</v>
      </c>
      <c r="D295" s="298">
        <v>10</v>
      </c>
      <c r="E295" s="298">
        <v>126</v>
      </c>
      <c r="F295" s="298">
        <v>40</v>
      </c>
      <c r="G295" s="298">
        <v>6</v>
      </c>
    </row>
    <row r="296" spans="1:7" ht="11.25">
      <c r="A296" s="298">
        <v>72</v>
      </c>
      <c r="B296" s="298">
        <v>295</v>
      </c>
      <c r="C296" s="298">
        <v>2283</v>
      </c>
      <c r="D296" s="298">
        <v>10</v>
      </c>
      <c r="E296" s="298">
        <v>126</v>
      </c>
      <c r="F296" s="298">
        <v>30</v>
      </c>
      <c r="G296" s="298">
        <v>2</v>
      </c>
    </row>
    <row r="297" spans="1:7" ht="11.25">
      <c r="A297" s="298">
        <v>73</v>
      </c>
      <c r="B297" s="298">
        <v>296</v>
      </c>
      <c r="C297" s="298">
        <v>3335</v>
      </c>
      <c r="D297" s="298">
        <v>10</v>
      </c>
      <c r="E297" s="298">
        <v>126</v>
      </c>
      <c r="F297" s="298">
        <v>20</v>
      </c>
      <c r="G297" s="298">
        <v>8</v>
      </c>
    </row>
    <row r="298" spans="1:7" ht="11.25">
      <c r="A298" s="298">
        <v>71</v>
      </c>
      <c r="B298" s="298">
        <v>297</v>
      </c>
      <c r="C298" s="298">
        <v>125</v>
      </c>
      <c r="D298" s="298">
        <v>10</v>
      </c>
      <c r="E298" s="298">
        <v>125</v>
      </c>
      <c r="F298" s="298">
        <v>24</v>
      </c>
      <c r="G298" s="298">
        <v>16</v>
      </c>
    </row>
    <row r="299" spans="1:7" ht="11.25">
      <c r="A299" s="298">
        <v>74</v>
      </c>
      <c r="B299" s="298">
        <v>298</v>
      </c>
      <c r="C299" s="298">
        <v>900</v>
      </c>
      <c r="D299" s="298">
        <v>10</v>
      </c>
      <c r="E299" s="298">
        <v>125</v>
      </c>
      <c r="F299" s="298">
        <v>20</v>
      </c>
      <c r="G299" s="298">
        <v>10</v>
      </c>
    </row>
    <row r="300" spans="1:7" ht="11.25">
      <c r="A300" s="44">
        <v>73</v>
      </c>
      <c r="B300" s="298">
        <v>299</v>
      </c>
      <c r="C300" s="299">
        <v>3339</v>
      </c>
      <c r="D300" s="299">
        <v>10</v>
      </c>
      <c r="E300" s="299">
        <v>125</v>
      </c>
      <c r="F300" s="299">
        <v>18</v>
      </c>
      <c r="G300" s="299">
        <v>2</v>
      </c>
    </row>
    <row r="301" spans="1:7" ht="11.25">
      <c r="A301" s="298">
        <v>82</v>
      </c>
      <c r="B301" s="298">
        <v>300</v>
      </c>
      <c r="C301" s="298">
        <v>3172</v>
      </c>
      <c r="D301" s="298">
        <v>9</v>
      </c>
      <c r="E301" s="298">
        <v>124</v>
      </c>
      <c r="F301" s="298">
        <v>38</v>
      </c>
      <c r="G301" s="298">
        <v>6</v>
      </c>
    </row>
    <row r="302" spans="1:7" ht="11.25">
      <c r="A302" s="298">
        <v>72</v>
      </c>
      <c r="B302" s="298">
        <v>301</v>
      </c>
      <c r="C302" s="298">
        <v>1452</v>
      </c>
      <c r="D302" s="298">
        <v>9</v>
      </c>
      <c r="E302" s="298">
        <v>124</v>
      </c>
      <c r="F302" s="298">
        <v>32</v>
      </c>
      <c r="G302" s="298">
        <v>4</v>
      </c>
    </row>
    <row r="303" spans="1:7" ht="11.25">
      <c r="A303" s="298">
        <v>75</v>
      </c>
      <c r="B303" s="298">
        <v>302</v>
      </c>
      <c r="C303" s="298">
        <v>3132</v>
      </c>
      <c r="D303" s="298">
        <v>10</v>
      </c>
      <c r="E303" s="298">
        <v>124</v>
      </c>
      <c r="F303" s="298">
        <v>24</v>
      </c>
      <c r="G303" s="298">
        <v>6</v>
      </c>
    </row>
    <row r="304" spans="1:7" ht="11.25">
      <c r="A304" s="298">
        <v>83</v>
      </c>
      <c r="B304" s="298">
        <v>303</v>
      </c>
      <c r="C304" s="298">
        <v>3025</v>
      </c>
      <c r="D304" s="298">
        <v>10</v>
      </c>
      <c r="E304" s="298">
        <v>124</v>
      </c>
      <c r="F304" s="298">
        <v>22</v>
      </c>
      <c r="G304" s="298">
        <v>4</v>
      </c>
    </row>
    <row r="305" spans="1:7" ht="11.25">
      <c r="A305" s="44">
        <v>74</v>
      </c>
      <c r="B305" s="298">
        <v>304</v>
      </c>
      <c r="C305" s="299">
        <v>3186</v>
      </c>
      <c r="D305" s="299">
        <v>10</v>
      </c>
      <c r="E305" s="299">
        <v>123</v>
      </c>
      <c r="F305" s="299">
        <v>44</v>
      </c>
      <c r="G305" s="299">
        <v>4</v>
      </c>
    </row>
    <row r="306" spans="1:7" ht="11.25">
      <c r="A306" s="44">
        <v>75</v>
      </c>
      <c r="B306" s="298">
        <v>305</v>
      </c>
      <c r="C306" s="299">
        <v>3284</v>
      </c>
      <c r="D306" s="299">
        <v>10</v>
      </c>
      <c r="E306" s="299">
        <v>123</v>
      </c>
      <c r="F306" s="299">
        <v>26</v>
      </c>
      <c r="G306" s="299">
        <v>4</v>
      </c>
    </row>
    <row r="307" spans="1:7" ht="11.25">
      <c r="A307" s="298">
        <v>76</v>
      </c>
      <c r="B307" s="298">
        <v>306</v>
      </c>
      <c r="C307" s="298">
        <v>957</v>
      </c>
      <c r="D307" s="298">
        <v>10</v>
      </c>
      <c r="E307" s="298">
        <v>123</v>
      </c>
      <c r="F307" s="298">
        <v>12</v>
      </c>
      <c r="G307" s="298">
        <v>4</v>
      </c>
    </row>
    <row r="308" spans="1:7" ht="11.25">
      <c r="A308" s="44">
        <v>76</v>
      </c>
      <c r="B308" s="298">
        <v>307</v>
      </c>
      <c r="C308" s="299">
        <v>1350</v>
      </c>
      <c r="D308" s="299">
        <v>9</v>
      </c>
      <c r="E308" s="299">
        <v>121</v>
      </c>
      <c r="F308" s="299">
        <v>34</v>
      </c>
      <c r="G308" s="299">
        <v>2</v>
      </c>
    </row>
    <row r="309" spans="1:7" ht="11.25">
      <c r="A309" s="298">
        <v>77</v>
      </c>
      <c r="B309" s="298">
        <v>308</v>
      </c>
      <c r="C309" s="298">
        <v>2467</v>
      </c>
      <c r="D309" s="298">
        <v>9</v>
      </c>
      <c r="E309" s="298">
        <v>121</v>
      </c>
      <c r="F309" s="298">
        <v>28</v>
      </c>
      <c r="G309" s="298">
        <v>2</v>
      </c>
    </row>
    <row r="310" spans="1:7" ht="11.25">
      <c r="A310" s="298">
        <v>84</v>
      </c>
      <c r="B310" s="298">
        <v>309</v>
      </c>
      <c r="C310" s="298">
        <v>3008</v>
      </c>
      <c r="D310" s="298">
        <v>10</v>
      </c>
      <c r="E310" s="298">
        <v>121</v>
      </c>
      <c r="F310" s="298">
        <v>28</v>
      </c>
      <c r="G310" s="298">
        <v>4</v>
      </c>
    </row>
    <row r="311" spans="1:7" ht="11.25">
      <c r="A311" s="44">
        <v>77</v>
      </c>
      <c r="B311" s="298">
        <v>310</v>
      </c>
      <c r="C311" s="299">
        <v>192</v>
      </c>
      <c r="D311" s="299">
        <v>10</v>
      </c>
      <c r="E311" s="299">
        <v>121</v>
      </c>
      <c r="F311" s="299">
        <v>26</v>
      </c>
      <c r="G311" s="299">
        <v>4</v>
      </c>
    </row>
    <row r="312" spans="1:7" ht="11.25">
      <c r="A312" s="44">
        <v>78</v>
      </c>
      <c r="B312" s="298">
        <v>311</v>
      </c>
      <c r="C312" s="299">
        <v>2583</v>
      </c>
      <c r="D312" s="299">
        <v>8</v>
      </c>
      <c r="E312" s="299">
        <v>121</v>
      </c>
      <c r="F312" s="299">
        <v>24</v>
      </c>
      <c r="G312" s="299">
        <v>4</v>
      </c>
    </row>
    <row r="313" spans="1:7" ht="11.25">
      <c r="A313" s="298">
        <v>85</v>
      </c>
      <c r="B313" s="298">
        <v>312</v>
      </c>
      <c r="C313" s="298">
        <v>1817</v>
      </c>
      <c r="D313" s="298">
        <v>10</v>
      </c>
      <c r="E313" s="298">
        <v>119</v>
      </c>
      <c r="F313" s="298">
        <v>36</v>
      </c>
      <c r="G313" s="298">
        <v>4</v>
      </c>
    </row>
    <row r="314" spans="1:7" ht="11.25">
      <c r="A314" s="298">
        <v>73</v>
      </c>
      <c r="B314" s="298">
        <v>313</v>
      </c>
      <c r="C314" s="298">
        <v>2341</v>
      </c>
      <c r="D314" s="298">
        <v>10</v>
      </c>
      <c r="E314" s="298">
        <v>119</v>
      </c>
      <c r="F314" s="298">
        <v>28</v>
      </c>
      <c r="G314" s="298">
        <v>6</v>
      </c>
    </row>
    <row r="315" spans="1:7" ht="11.25">
      <c r="A315" s="298">
        <v>74</v>
      </c>
      <c r="B315" s="298">
        <v>314</v>
      </c>
      <c r="C315" s="298">
        <v>128</v>
      </c>
      <c r="D315" s="298">
        <v>9</v>
      </c>
      <c r="E315" s="298">
        <v>119</v>
      </c>
      <c r="F315" s="298">
        <v>28</v>
      </c>
      <c r="G315" s="298">
        <v>2</v>
      </c>
    </row>
    <row r="316" spans="1:7" ht="11.25">
      <c r="A316" s="44">
        <v>79</v>
      </c>
      <c r="B316" s="298">
        <v>315</v>
      </c>
      <c r="C316" s="299">
        <v>340</v>
      </c>
      <c r="D316" s="299">
        <v>10</v>
      </c>
      <c r="E316" s="299">
        <v>119</v>
      </c>
      <c r="F316" s="299">
        <v>20</v>
      </c>
      <c r="G316" s="299">
        <v>8</v>
      </c>
    </row>
    <row r="317" spans="1:7" ht="11.25">
      <c r="A317" s="298">
        <v>78</v>
      </c>
      <c r="B317" s="298">
        <v>316</v>
      </c>
      <c r="C317" s="298">
        <v>2108</v>
      </c>
      <c r="D317" s="298">
        <v>10</v>
      </c>
      <c r="E317" s="298">
        <v>119</v>
      </c>
      <c r="F317" s="298">
        <v>20</v>
      </c>
      <c r="G317" s="298">
        <v>4</v>
      </c>
    </row>
    <row r="318" spans="1:7" ht="11.25">
      <c r="A318" s="298">
        <v>79</v>
      </c>
      <c r="B318" s="298">
        <v>317</v>
      </c>
      <c r="C318" s="298">
        <v>2077</v>
      </c>
      <c r="D318" s="298">
        <v>10</v>
      </c>
      <c r="E318" s="298">
        <v>119</v>
      </c>
      <c r="F318" s="298">
        <v>16</v>
      </c>
      <c r="G318" s="298">
        <v>4</v>
      </c>
    </row>
    <row r="319" spans="1:7" ht="11.25">
      <c r="A319" s="298">
        <v>75</v>
      </c>
      <c r="B319" s="298">
        <v>318</v>
      </c>
      <c r="C319" s="298">
        <v>2669</v>
      </c>
      <c r="D319" s="298">
        <v>7</v>
      </c>
      <c r="E319" s="298">
        <v>118</v>
      </c>
      <c r="F319" s="298">
        <v>38</v>
      </c>
      <c r="G319" s="298">
        <v>6</v>
      </c>
    </row>
    <row r="320" spans="1:7" ht="11.25">
      <c r="A320" s="298">
        <v>80</v>
      </c>
      <c r="B320" s="298">
        <v>319</v>
      </c>
      <c r="C320" s="298">
        <v>1577</v>
      </c>
      <c r="D320" s="298">
        <v>9</v>
      </c>
      <c r="E320" s="298">
        <v>118</v>
      </c>
      <c r="F320" s="298">
        <v>32</v>
      </c>
      <c r="G320" s="298">
        <v>4</v>
      </c>
    </row>
    <row r="321" spans="1:7" ht="11.25">
      <c r="A321" s="44">
        <v>80</v>
      </c>
      <c r="B321" s="298">
        <v>320</v>
      </c>
      <c r="C321" s="299">
        <v>1334</v>
      </c>
      <c r="D321" s="299">
        <v>10</v>
      </c>
      <c r="E321" s="299">
        <v>117</v>
      </c>
      <c r="F321" s="299">
        <v>24</v>
      </c>
      <c r="G321" s="299">
        <v>6</v>
      </c>
    </row>
    <row r="322" spans="1:7" ht="11.25">
      <c r="A322" s="44">
        <v>81</v>
      </c>
      <c r="B322" s="298">
        <v>321</v>
      </c>
      <c r="C322" s="299">
        <v>141</v>
      </c>
      <c r="D322" s="299">
        <v>10</v>
      </c>
      <c r="E322" s="299">
        <v>117</v>
      </c>
      <c r="F322" s="299">
        <v>20</v>
      </c>
      <c r="G322" s="299">
        <v>8</v>
      </c>
    </row>
    <row r="323" spans="1:7" ht="11.25">
      <c r="A323" s="298">
        <v>86</v>
      </c>
      <c r="B323" s="298">
        <v>322</v>
      </c>
      <c r="C323" s="298">
        <v>1418</v>
      </c>
      <c r="D323" s="298">
        <v>10</v>
      </c>
      <c r="E323" s="298">
        <v>113</v>
      </c>
      <c r="F323" s="298">
        <v>16</v>
      </c>
      <c r="G323" s="298">
        <v>6</v>
      </c>
    </row>
    <row r="324" spans="1:7" ht="11.25">
      <c r="A324" s="44">
        <v>82</v>
      </c>
      <c r="B324" s="298">
        <v>323</v>
      </c>
      <c r="C324" s="299">
        <v>296</v>
      </c>
      <c r="D324" s="299">
        <v>9</v>
      </c>
      <c r="E324" s="299">
        <v>110</v>
      </c>
      <c r="F324" s="299">
        <v>18</v>
      </c>
      <c r="G324" s="299">
        <v>4</v>
      </c>
    </row>
    <row r="325" spans="1:7" ht="11.25">
      <c r="A325" s="298">
        <v>81</v>
      </c>
      <c r="B325" s="298">
        <v>324</v>
      </c>
      <c r="C325" s="298">
        <v>2839</v>
      </c>
      <c r="D325" s="298">
        <v>10</v>
      </c>
      <c r="E325" s="298">
        <v>110</v>
      </c>
      <c r="F325" s="298">
        <v>14</v>
      </c>
      <c r="G325" s="298">
        <v>4</v>
      </c>
    </row>
    <row r="326" spans="1:7" ht="11.25">
      <c r="A326" s="298">
        <v>76</v>
      </c>
      <c r="B326" s="298">
        <v>325</v>
      </c>
      <c r="C326" s="298">
        <v>2102</v>
      </c>
      <c r="D326" s="298">
        <v>10</v>
      </c>
      <c r="E326" s="298">
        <v>109</v>
      </c>
      <c r="F326" s="298">
        <v>12</v>
      </c>
      <c r="G326" s="298">
        <v>1</v>
      </c>
    </row>
    <row r="327" spans="1:7" ht="11.25">
      <c r="A327" s="298">
        <v>77</v>
      </c>
      <c r="B327" s="298">
        <v>326</v>
      </c>
      <c r="C327" s="298">
        <v>2914</v>
      </c>
      <c r="D327" s="298">
        <v>8</v>
      </c>
      <c r="E327" s="298">
        <v>108</v>
      </c>
      <c r="F327" s="298">
        <v>32</v>
      </c>
      <c r="G327" s="298">
        <v>2</v>
      </c>
    </row>
    <row r="328" spans="1:7" ht="11.25">
      <c r="A328" s="44">
        <v>83</v>
      </c>
      <c r="B328" s="298">
        <v>327</v>
      </c>
      <c r="C328" s="299">
        <v>1980</v>
      </c>
      <c r="D328" s="299">
        <v>10</v>
      </c>
      <c r="E328" s="299">
        <v>107</v>
      </c>
      <c r="F328" s="299">
        <v>20</v>
      </c>
      <c r="G328" s="299">
        <v>4</v>
      </c>
    </row>
    <row r="329" spans="1:7" ht="11.25">
      <c r="A329" s="44">
        <v>84</v>
      </c>
      <c r="B329" s="298">
        <v>328</v>
      </c>
      <c r="C329" s="299">
        <v>2865</v>
      </c>
      <c r="D329" s="299">
        <v>9</v>
      </c>
      <c r="E329" s="299">
        <v>107</v>
      </c>
      <c r="F329" s="299">
        <v>16</v>
      </c>
      <c r="G329" s="299">
        <v>4</v>
      </c>
    </row>
    <row r="330" spans="1:7" ht="11.25">
      <c r="A330" s="298">
        <v>78</v>
      </c>
      <c r="B330" s="298">
        <v>329</v>
      </c>
      <c r="C330" s="298">
        <v>2164</v>
      </c>
      <c r="D330" s="298">
        <v>10</v>
      </c>
      <c r="E330" s="298">
        <v>106</v>
      </c>
      <c r="F330" s="298">
        <v>12</v>
      </c>
      <c r="G330" s="298">
        <v>4</v>
      </c>
    </row>
    <row r="331" spans="1:7" ht="11.25">
      <c r="A331" s="298">
        <v>79</v>
      </c>
      <c r="B331" s="298">
        <v>330</v>
      </c>
      <c r="C331" s="298">
        <v>2638</v>
      </c>
      <c r="D331" s="298">
        <v>10</v>
      </c>
      <c r="E331" s="298">
        <v>105</v>
      </c>
      <c r="F331" s="298">
        <v>30</v>
      </c>
      <c r="G331" s="298">
        <v>2</v>
      </c>
    </row>
    <row r="332" spans="1:7" ht="11.25">
      <c r="A332" s="298">
        <v>82</v>
      </c>
      <c r="B332" s="298">
        <v>331</v>
      </c>
      <c r="C332" s="298">
        <v>2486</v>
      </c>
      <c r="D332" s="298">
        <v>8</v>
      </c>
      <c r="E332" s="298">
        <v>104</v>
      </c>
      <c r="F332" s="298">
        <v>24</v>
      </c>
      <c r="G332" s="298">
        <v>4</v>
      </c>
    </row>
    <row r="333" spans="1:7" ht="11.25">
      <c r="A333" s="298">
        <v>83</v>
      </c>
      <c r="B333" s="298">
        <v>332</v>
      </c>
      <c r="C333" s="298">
        <v>228</v>
      </c>
      <c r="D333" s="298">
        <v>9</v>
      </c>
      <c r="E333" s="298">
        <v>101</v>
      </c>
      <c r="F333" s="298">
        <v>26</v>
      </c>
      <c r="G333" s="298">
        <v>2</v>
      </c>
    </row>
    <row r="334" spans="1:7" ht="11.25">
      <c r="A334" s="298">
        <v>80</v>
      </c>
      <c r="B334" s="298">
        <v>333</v>
      </c>
      <c r="C334" s="298">
        <v>2895</v>
      </c>
      <c r="D334" s="298">
        <v>8</v>
      </c>
      <c r="E334" s="298">
        <v>101</v>
      </c>
      <c r="F334" s="298">
        <v>24</v>
      </c>
      <c r="G334" s="298">
        <v>2</v>
      </c>
    </row>
    <row r="335" spans="1:7" ht="11.25">
      <c r="A335" s="298">
        <v>84</v>
      </c>
      <c r="B335" s="298">
        <v>334</v>
      </c>
      <c r="C335" s="298">
        <v>752</v>
      </c>
      <c r="D335" s="298">
        <v>9</v>
      </c>
      <c r="E335" s="298">
        <v>100</v>
      </c>
      <c r="F335" s="298">
        <v>20</v>
      </c>
      <c r="G335" s="298">
        <v>0</v>
      </c>
    </row>
    <row r="336" spans="1:7" ht="11.25">
      <c r="A336" s="298">
        <v>81</v>
      </c>
      <c r="B336" s="298">
        <v>335</v>
      </c>
      <c r="C336" s="298">
        <v>342</v>
      </c>
      <c r="D336" s="298">
        <v>10</v>
      </c>
      <c r="E336" s="298">
        <v>98</v>
      </c>
      <c r="F336" s="298">
        <v>4</v>
      </c>
      <c r="G336" s="298">
        <v>2</v>
      </c>
    </row>
    <row r="337" spans="1:7" ht="11.25">
      <c r="A337" s="44">
        <v>85</v>
      </c>
      <c r="B337" s="298">
        <v>336</v>
      </c>
      <c r="C337" s="299">
        <v>2550</v>
      </c>
      <c r="D337" s="299">
        <v>10</v>
      </c>
      <c r="E337" s="299">
        <v>98</v>
      </c>
      <c r="F337" s="299">
        <v>0</v>
      </c>
      <c r="G337" s="299">
        <v>0</v>
      </c>
    </row>
    <row r="338" spans="1:7" ht="11.25">
      <c r="A338" s="298">
        <v>82</v>
      </c>
      <c r="B338" s="298">
        <v>337</v>
      </c>
      <c r="C338" s="298">
        <v>117</v>
      </c>
      <c r="D338" s="298">
        <v>10</v>
      </c>
      <c r="E338" s="298">
        <v>96</v>
      </c>
      <c r="F338" s="298">
        <v>14</v>
      </c>
      <c r="G338" s="298">
        <v>4</v>
      </c>
    </row>
    <row r="339" spans="1:7" ht="11.25">
      <c r="A339" s="298">
        <v>83</v>
      </c>
      <c r="B339" s="298">
        <v>338</v>
      </c>
      <c r="C339" s="298">
        <v>116</v>
      </c>
      <c r="D339" s="298">
        <v>10</v>
      </c>
      <c r="E339" s="298">
        <v>96</v>
      </c>
      <c r="F339" s="298">
        <v>0</v>
      </c>
      <c r="G339" s="298">
        <v>4</v>
      </c>
    </row>
    <row r="340" spans="1:7" ht="11.25">
      <c r="A340" s="298">
        <v>85</v>
      </c>
      <c r="B340" s="298">
        <v>339</v>
      </c>
      <c r="C340" s="298">
        <v>1367</v>
      </c>
      <c r="D340" s="298">
        <v>9</v>
      </c>
      <c r="E340" s="298">
        <v>95</v>
      </c>
      <c r="F340" s="298">
        <v>10</v>
      </c>
      <c r="G340" s="298">
        <v>2</v>
      </c>
    </row>
    <row r="341" spans="1:7" ht="11.25">
      <c r="A341" s="298">
        <v>86</v>
      </c>
      <c r="B341" s="298">
        <v>340</v>
      </c>
      <c r="C341" s="298">
        <v>1446</v>
      </c>
      <c r="D341" s="298">
        <v>8</v>
      </c>
      <c r="E341" s="298">
        <v>93</v>
      </c>
      <c r="F341" s="298">
        <v>14</v>
      </c>
      <c r="G341" s="298">
        <v>6</v>
      </c>
    </row>
    <row r="342" spans="1:7" ht="11.25">
      <c r="A342" s="298">
        <v>84</v>
      </c>
      <c r="B342" s="298">
        <v>341</v>
      </c>
      <c r="C342" s="298">
        <v>2424</v>
      </c>
      <c r="D342" s="298">
        <v>8</v>
      </c>
      <c r="E342" s="298">
        <v>91</v>
      </c>
      <c r="F342" s="298">
        <v>14</v>
      </c>
      <c r="G342" s="298">
        <v>2</v>
      </c>
    </row>
    <row r="343" spans="1:7" ht="11.25">
      <c r="A343" s="44">
        <v>86</v>
      </c>
      <c r="B343" s="298">
        <v>342</v>
      </c>
      <c r="C343" s="299">
        <v>2648</v>
      </c>
      <c r="D343" s="299">
        <v>9</v>
      </c>
      <c r="E343" s="299">
        <v>91</v>
      </c>
      <c r="F343" s="299">
        <v>10</v>
      </c>
      <c r="G343" s="299">
        <v>4</v>
      </c>
    </row>
    <row r="344" spans="1:7" ht="11.25">
      <c r="A344" s="298">
        <v>85</v>
      </c>
      <c r="B344" s="298">
        <v>343</v>
      </c>
      <c r="C344" s="298">
        <v>896</v>
      </c>
      <c r="D344" s="298">
        <v>6</v>
      </c>
      <c r="E344" s="298">
        <v>87</v>
      </c>
      <c r="F344" s="298">
        <v>16</v>
      </c>
      <c r="G344" s="298">
        <v>2</v>
      </c>
    </row>
    <row r="345" spans="1:7" ht="11.25">
      <c r="A345" s="298">
        <v>86</v>
      </c>
      <c r="B345" s="298">
        <v>344</v>
      </c>
      <c r="C345" s="298">
        <v>2023</v>
      </c>
      <c r="D345" s="298">
        <v>6</v>
      </c>
      <c r="E345" s="298">
        <v>66</v>
      </c>
      <c r="F345" s="298">
        <v>14</v>
      </c>
      <c r="G345" s="298"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164"/>
  <sheetViews>
    <sheetView zoomScalePageLayoutView="0" workbookViewId="0" topLeftCell="A1">
      <selection activeCell="Q15" sqref="Q15"/>
    </sheetView>
  </sheetViews>
  <sheetFormatPr defaultColWidth="9.140625" defaultRowHeight="11.25" customHeight="1"/>
  <cols>
    <col min="1" max="1" width="2.421875" style="383" bestFit="1" customWidth="1"/>
    <col min="2" max="2" width="4.421875" style="383" bestFit="1" customWidth="1"/>
    <col min="3" max="3" width="9.140625" style="383" customWidth="1"/>
    <col min="4" max="4" width="6.57421875" style="383" bestFit="1" customWidth="1"/>
    <col min="5" max="7" width="5.140625" style="383" bestFit="1" customWidth="1"/>
    <col min="8" max="10" width="4.7109375" style="383" bestFit="1" customWidth="1"/>
    <col min="11" max="11" width="9.140625" style="383" customWidth="1"/>
    <col min="12" max="12" width="5.00390625" style="383" bestFit="1" customWidth="1"/>
    <col min="13" max="13" width="4.57421875" style="383" bestFit="1" customWidth="1"/>
    <col min="14" max="14" width="4.421875" style="383" bestFit="1" customWidth="1"/>
    <col min="15" max="15" width="6.140625" style="383" bestFit="1" customWidth="1"/>
    <col min="16" max="16" width="4.421875" style="383" bestFit="1" customWidth="1"/>
    <col min="17" max="17" width="6.421875" style="383" bestFit="1" customWidth="1"/>
    <col min="18" max="19" width="4.421875" style="383" bestFit="1" customWidth="1"/>
    <col min="20" max="20" width="5.00390625" style="383" bestFit="1" customWidth="1"/>
    <col min="21" max="21" width="6.28125" style="383" bestFit="1" customWidth="1"/>
    <col min="22" max="23" width="5.00390625" style="383" bestFit="1" customWidth="1"/>
    <col min="24" max="24" width="4.57421875" style="383" bestFit="1" customWidth="1"/>
    <col min="25" max="25" width="5.28125" style="383" bestFit="1" customWidth="1"/>
    <col min="26" max="26" width="5.8515625" style="383" bestFit="1" customWidth="1"/>
    <col min="27" max="29" width="4.421875" style="383" bestFit="1" customWidth="1"/>
    <col min="30" max="30" width="6.140625" style="383" bestFit="1" customWidth="1"/>
    <col min="31" max="31" width="6.421875" style="383" bestFit="1" customWidth="1"/>
    <col min="32" max="16384" width="9.140625" style="383" customWidth="1"/>
  </cols>
  <sheetData>
    <row r="1" spans="1:10" ht="11.25" customHeight="1">
      <c r="A1" s="382">
        <f aca="true" t="shared" si="0" ref="A1:A32">COUNTIF($E$2:$J$99,B1)</f>
        <v>8</v>
      </c>
      <c r="B1" s="450">
        <v>16</v>
      </c>
      <c r="D1" s="297" t="s">
        <v>43</v>
      </c>
      <c r="E1" s="297" t="s">
        <v>499</v>
      </c>
      <c r="F1" s="297" t="s">
        <v>500</v>
      </c>
      <c r="G1" s="297" t="s">
        <v>501</v>
      </c>
      <c r="H1" s="297" t="s">
        <v>496</v>
      </c>
      <c r="I1" s="297" t="s">
        <v>497</v>
      </c>
      <c r="J1" s="297" t="s">
        <v>498</v>
      </c>
    </row>
    <row r="2" spans="1:23" ht="11.25" customHeight="1">
      <c r="A2" s="382">
        <f t="shared" si="0"/>
        <v>8</v>
      </c>
      <c r="B2" s="450">
        <v>70</v>
      </c>
      <c r="D2" s="297">
        <v>1</v>
      </c>
      <c r="E2" s="418">
        <v>3176</v>
      </c>
      <c r="F2" s="418">
        <v>1747</v>
      </c>
      <c r="G2" s="446">
        <v>1519</v>
      </c>
      <c r="H2" s="430">
        <v>888</v>
      </c>
      <c r="I2" s="446">
        <v>359</v>
      </c>
      <c r="J2" s="446">
        <v>111</v>
      </c>
      <c r="L2" s="384">
        <v>10</v>
      </c>
      <c r="M2" s="385" t="s">
        <v>503</v>
      </c>
      <c r="N2" s="384">
        <f>L2*60</f>
        <v>600</v>
      </c>
      <c r="O2" s="385" t="s">
        <v>502</v>
      </c>
      <c r="P2" s="384">
        <f>N2/6</f>
        <v>100</v>
      </c>
      <c r="Q2" s="385" t="s">
        <v>504</v>
      </c>
      <c r="R2" s="384">
        <f>P2*6</f>
        <v>600</v>
      </c>
      <c r="S2" s="385" t="s">
        <v>505</v>
      </c>
      <c r="T2" s="386">
        <f>R2/82</f>
        <v>7.317073170731708</v>
      </c>
      <c r="U2" s="385" t="s">
        <v>506</v>
      </c>
      <c r="V2" s="384">
        <f>R2-FLOOR(T2,1)*82</f>
        <v>26</v>
      </c>
      <c r="W2" s="384" t="s">
        <v>507</v>
      </c>
    </row>
    <row r="3" spans="1:10" ht="11.25" customHeight="1">
      <c r="A3" s="382">
        <f t="shared" si="0"/>
        <v>8</v>
      </c>
      <c r="B3" s="373">
        <v>93</v>
      </c>
      <c r="D3" s="297">
        <v>2</v>
      </c>
      <c r="E3" s="368">
        <v>3138</v>
      </c>
      <c r="F3" s="430">
        <v>1741</v>
      </c>
      <c r="G3" s="443">
        <v>1501</v>
      </c>
      <c r="H3" s="443">
        <v>868</v>
      </c>
      <c r="I3" s="443">
        <v>343</v>
      </c>
      <c r="J3" s="438">
        <v>107</v>
      </c>
    </row>
    <row r="4" spans="1:10" ht="11.25" customHeight="1">
      <c r="A4" s="382">
        <f t="shared" si="0"/>
        <v>8</v>
      </c>
      <c r="B4" s="450">
        <v>217</v>
      </c>
      <c r="D4" s="297">
        <v>3</v>
      </c>
      <c r="E4" s="443">
        <v>2949</v>
      </c>
      <c r="F4" s="450">
        <v>1732</v>
      </c>
      <c r="G4" s="430">
        <v>1477</v>
      </c>
      <c r="H4" s="418">
        <v>832</v>
      </c>
      <c r="I4" s="450">
        <v>330</v>
      </c>
      <c r="J4" s="373">
        <v>93</v>
      </c>
    </row>
    <row r="5" spans="1:10" ht="11.25" customHeight="1">
      <c r="A5" s="382">
        <f t="shared" si="0"/>
        <v>8</v>
      </c>
      <c r="B5" s="446">
        <v>359</v>
      </c>
      <c r="D5" s="297">
        <v>4</v>
      </c>
      <c r="E5" s="438">
        <v>2826</v>
      </c>
      <c r="F5" s="421">
        <v>1730</v>
      </c>
      <c r="G5" s="367">
        <v>1327</v>
      </c>
      <c r="H5" s="373">
        <v>830</v>
      </c>
      <c r="I5" s="368">
        <v>294</v>
      </c>
      <c r="J5" s="446">
        <v>71</v>
      </c>
    </row>
    <row r="6" spans="1:31" ht="11.25" customHeight="1">
      <c r="A6" s="382">
        <f t="shared" si="0"/>
        <v>8</v>
      </c>
      <c r="B6" s="373">
        <v>399</v>
      </c>
      <c r="D6" s="297">
        <v>5</v>
      </c>
      <c r="E6" s="446">
        <v>2775</v>
      </c>
      <c r="F6" s="418">
        <v>1720</v>
      </c>
      <c r="G6" s="368">
        <v>1114</v>
      </c>
      <c r="H6" s="421">
        <v>829</v>
      </c>
      <c r="I6" s="421">
        <v>292</v>
      </c>
      <c r="J6" s="450">
        <v>70</v>
      </c>
      <c r="L6" s="387"/>
      <c r="M6" s="388"/>
      <c r="N6" s="388"/>
      <c r="O6" s="388"/>
      <c r="P6" s="388"/>
      <c r="Q6" s="388"/>
      <c r="R6" s="388"/>
      <c r="S6" s="388"/>
      <c r="T6" s="388"/>
      <c r="U6" s="388"/>
      <c r="V6" s="996" t="s">
        <v>483</v>
      </c>
      <c r="W6" s="996"/>
      <c r="X6" s="996" t="s">
        <v>482</v>
      </c>
      <c r="Y6" s="996"/>
      <c r="Z6" s="996"/>
      <c r="AA6" s="996"/>
      <c r="AB6" s="997" t="s">
        <v>481</v>
      </c>
      <c r="AC6" s="997"/>
      <c r="AD6" s="997"/>
      <c r="AE6" s="997"/>
    </row>
    <row r="7" spans="1:31" ht="11.25" customHeight="1" thickBot="1">
      <c r="A7" s="382">
        <f t="shared" si="0"/>
        <v>8</v>
      </c>
      <c r="B7" s="373">
        <v>830</v>
      </c>
      <c r="D7" s="297">
        <v>6</v>
      </c>
      <c r="E7" s="446">
        <v>2771</v>
      </c>
      <c r="F7" s="450">
        <v>1718</v>
      </c>
      <c r="G7" s="421">
        <v>1108</v>
      </c>
      <c r="H7" s="443">
        <v>694</v>
      </c>
      <c r="I7" s="446">
        <v>234</v>
      </c>
      <c r="J7" s="421">
        <v>68</v>
      </c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98" t="s">
        <v>378</v>
      </c>
      <c r="W7" s="399" t="s">
        <v>369</v>
      </c>
      <c r="X7" s="401" t="s">
        <v>372</v>
      </c>
      <c r="Y7" s="402" t="s">
        <v>370</v>
      </c>
      <c r="Z7" s="412" t="s">
        <v>371</v>
      </c>
      <c r="AA7" s="413" t="s">
        <v>373</v>
      </c>
      <c r="AB7" s="414" t="s">
        <v>374</v>
      </c>
      <c r="AC7" s="415" t="s">
        <v>375</v>
      </c>
      <c r="AD7" s="400" t="s">
        <v>376</v>
      </c>
      <c r="AE7" s="416" t="s">
        <v>377</v>
      </c>
    </row>
    <row r="8" spans="1:31" ht="11.25" customHeight="1">
      <c r="A8" s="382">
        <f t="shared" si="0"/>
        <v>8</v>
      </c>
      <c r="B8" s="430">
        <v>888</v>
      </c>
      <c r="D8" s="297">
        <v>7</v>
      </c>
      <c r="E8" s="446">
        <v>2481</v>
      </c>
      <c r="F8" s="450">
        <v>1714</v>
      </c>
      <c r="G8" s="421">
        <v>1094</v>
      </c>
      <c r="H8" s="450">
        <v>573</v>
      </c>
      <c r="I8" s="368">
        <v>233</v>
      </c>
      <c r="J8" s="368">
        <v>67</v>
      </c>
      <c r="L8" s="358"/>
      <c r="M8" s="359"/>
      <c r="N8" s="359"/>
      <c r="O8" s="360"/>
      <c r="P8" s="340"/>
      <c r="Q8" s="339"/>
      <c r="R8" s="340"/>
      <c r="S8" s="339"/>
      <c r="T8" s="361"/>
      <c r="U8" s="356"/>
      <c r="V8" s="365">
        <v>116</v>
      </c>
      <c r="W8" s="417">
        <v>48</v>
      </c>
      <c r="X8" s="422">
        <v>68</v>
      </c>
      <c r="Y8" s="426">
        <v>1024</v>
      </c>
      <c r="Z8" s="434">
        <v>93</v>
      </c>
      <c r="AA8" s="437">
        <v>45</v>
      </c>
      <c r="AB8" s="442">
        <v>51</v>
      </c>
      <c r="AC8" s="447">
        <v>71</v>
      </c>
      <c r="AD8" s="451">
        <v>16</v>
      </c>
      <c r="AE8" s="455">
        <v>67</v>
      </c>
    </row>
    <row r="9" spans="1:31" ht="11.25" customHeight="1">
      <c r="A9" s="382">
        <f t="shared" si="0"/>
        <v>8</v>
      </c>
      <c r="B9" s="367">
        <v>980</v>
      </c>
      <c r="D9" s="297">
        <v>8</v>
      </c>
      <c r="E9" s="450">
        <v>2337</v>
      </c>
      <c r="F9" s="418">
        <v>1675</v>
      </c>
      <c r="G9" s="450">
        <v>1086</v>
      </c>
      <c r="H9" s="421">
        <v>537</v>
      </c>
      <c r="I9" s="450">
        <v>217</v>
      </c>
      <c r="J9" s="443">
        <v>51</v>
      </c>
      <c r="L9" s="358"/>
      <c r="M9" s="359"/>
      <c r="N9" s="359"/>
      <c r="O9" s="360"/>
      <c r="P9" s="340"/>
      <c r="Q9" s="339"/>
      <c r="R9" s="340"/>
      <c r="S9" s="339"/>
      <c r="T9" s="362"/>
      <c r="U9" s="356"/>
      <c r="V9" s="365">
        <v>393</v>
      </c>
      <c r="W9" s="417">
        <v>832</v>
      </c>
      <c r="X9" s="422">
        <v>292</v>
      </c>
      <c r="Y9" s="429">
        <v>135</v>
      </c>
      <c r="Z9" s="436">
        <v>141</v>
      </c>
      <c r="AA9" s="440">
        <v>107</v>
      </c>
      <c r="AB9" s="442">
        <v>118</v>
      </c>
      <c r="AC9" s="447">
        <v>111</v>
      </c>
      <c r="AD9" s="451">
        <v>33</v>
      </c>
      <c r="AE9" s="455">
        <v>233</v>
      </c>
    </row>
    <row r="10" spans="1:31" ht="11.25" customHeight="1">
      <c r="A10" s="382">
        <f t="shared" si="0"/>
        <v>8</v>
      </c>
      <c r="B10" s="367">
        <v>1327</v>
      </c>
      <c r="D10" s="297">
        <v>9</v>
      </c>
      <c r="E10" s="438">
        <v>2194</v>
      </c>
      <c r="F10" s="367">
        <v>1646</v>
      </c>
      <c r="G10" s="446">
        <v>1058</v>
      </c>
      <c r="H10" s="373">
        <v>503</v>
      </c>
      <c r="I10" s="373">
        <v>171</v>
      </c>
      <c r="J10" s="418">
        <v>48</v>
      </c>
      <c r="L10" s="358"/>
      <c r="M10" s="359"/>
      <c r="N10" s="357"/>
      <c r="O10" s="363"/>
      <c r="P10" s="340"/>
      <c r="Q10" s="339"/>
      <c r="R10" s="340"/>
      <c r="S10" s="339"/>
      <c r="T10" s="362"/>
      <c r="U10" s="356"/>
      <c r="V10" s="365">
        <v>980</v>
      </c>
      <c r="W10" s="417">
        <v>1675</v>
      </c>
      <c r="X10" s="422">
        <v>461</v>
      </c>
      <c r="Y10" s="429">
        <v>888</v>
      </c>
      <c r="Z10" s="436">
        <v>171</v>
      </c>
      <c r="AA10" s="440">
        <v>2194</v>
      </c>
      <c r="AB10" s="442">
        <v>694</v>
      </c>
      <c r="AC10" s="447">
        <v>234</v>
      </c>
      <c r="AD10" s="451">
        <v>70</v>
      </c>
      <c r="AE10" s="455">
        <v>294</v>
      </c>
    </row>
    <row r="11" spans="1:31" ht="11.25" customHeight="1">
      <c r="A11" s="382">
        <f t="shared" si="0"/>
        <v>8</v>
      </c>
      <c r="B11" s="430">
        <v>1477</v>
      </c>
      <c r="D11" s="297">
        <v>10</v>
      </c>
      <c r="E11" s="418">
        <v>2171</v>
      </c>
      <c r="F11" s="357">
        <v>1640</v>
      </c>
      <c r="G11" s="373">
        <v>1038</v>
      </c>
      <c r="H11" s="373">
        <v>494</v>
      </c>
      <c r="I11" s="450">
        <v>148</v>
      </c>
      <c r="J11" s="438">
        <v>45</v>
      </c>
      <c r="L11" s="358"/>
      <c r="M11" s="359"/>
      <c r="N11" s="359"/>
      <c r="O11" s="363"/>
      <c r="P11" s="340"/>
      <c r="Q11" s="339"/>
      <c r="R11" s="340"/>
      <c r="S11" s="339"/>
      <c r="T11" s="362"/>
      <c r="U11" s="364"/>
      <c r="V11" s="365">
        <v>1327</v>
      </c>
      <c r="W11" s="417">
        <v>1720</v>
      </c>
      <c r="X11" s="422">
        <v>537</v>
      </c>
      <c r="Y11" s="432">
        <v>1477</v>
      </c>
      <c r="Z11" s="436">
        <v>399</v>
      </c>
      <c r="AA11" s="440">
        <v>2826</v>
      </c>
      <c r="AB11" s="442">
        <v>868</v>
      </c>
      <c r="AC11" s="447">
        <v>359</v>
      </c>
      <c r="AD11" s="451">
        <v>148</v>
      </c>
      <c r="AE11" s="455">
        <v>469</v>
      </c>
    </row>
    <row r="12" spans="1:31" ht="11.25" customHeight="1">
      <c r="A12" s="382">
        <f t="shared" si="0"/>
        <v>8</v>
      </c>
      <c r="B12" s="446">
        <v>1519</v>
      </c>
      <c r="D12" s="297">
        <v>11</v>
      </c>
      <c r="E12" s="430">
        <v>2081</v>
      </c>
      <c r="F12" s="368">
        <v>1625</v>
      </c>
      <c r="G12" s="427">
        <v>1024</v>
      </c>
      <c r="H12" s="368">
        <v>469</v>
      </c>
      <c r="I12" s="373">
        <v>141</v>
      </c>
      <c r="J12" s="450">
        <v>33</v>
      </c>
      <c r="L12" s="358"/>
      <c r="M12" s="359"/>
      <c r="N12" s="338"/>
      <c r="O12" s="360"/>
      <c r="P12" s="340"/>
      <c r="Q12" s="338"/>
      <c r="R12" s="340"/>
      <c r="S12" s="339"/>
      <c r="T12" s="362"/>
      <c r="U12" s="364"/>
      <c r="V12" s="365">
        <v>1529</v>
      </c>
      <c r="W12" s="417">
        <v>1747</v>
      </c>
      <c r="X12" s="422">
        <v>829</v>
      </c>
      <c r="Y12" s="393">
        <v>1640</v>
      </c>
      <c r="Z12" s="436">
        <v>494</v>
      </c>
      <c r="AA12" s="406"/>
      <c r="AB12" s="442">
        <v>1501</v>
      </c>
      <c r="AC12" s="447">
        <v>1058</v>
      </c>
      <c r="AD12" s="451">
        <v>217</v>
      </c>
      <c r="AE12" s="455">
        <v>1114</v>
      </c>
    </row>
    <row r="13" spans="1:31" ht="11.25" customHeight="1">
      <c r="A13" s="382">
        <f t="shared" si="0"/>
        <v>8</v>
      </c>
      <c r="B13" s="450">
        <v>1714</v>
      </c>
      <c r="D13" s="297">
        <v>12</v>
      </c>
      <c r="E13" s="446">
        <v>2062</v>
      </c>
      <c r="F13" s="450">
        <v>1592</v>
      </c>
      <c r="G13" s="373">
        <v>1018</v>
      </c>
      <c r="H13" s="421">
        <v>461</v>
      </c>
      <c r="I13" s="430">
        <v>135</v>
      </c>
      <c r="J13" s="450">
        <v>16</v>
      </c>
      <c r="L13" s="358"/>
      <c r="M13" s="359"/>
      <c r="N13" s="338"/>
      <c r="O13" s="338"/>
      <c r="P13" s="340"/>
      <c r="Q13" s="338"/>
      <c r="R13" s="338"/>
      <c r="S13" s="339"/>
      <c r="T13" s="362"/>
      <c r="U13" s="364"/>
      <c r="V13" s="365">
        <v>1646</v>
      </c>
      <c r="W13" s="417">
        <v>2171</v>
      </c>
      <c r="X13" s="425">
        <v>1094</v>
      </c>
      <c r="Y13" s="433">
        <v>1741</v>
      </c>
      <c r="Z13" s="436">
        <v>503</v>
      </c>
      <c r="AA13" s="357"/>
      <c r="AB13" s="442">
        <v>2949</v>
      </c>
      <c r="AC13" s="447">
        <v>1519</v>
      </c>
      <c r="AD13" s="451">
        <v>330</v>
      </c>
      <c r="AE13" s="455">
        <v>1625</v>
      </c>
    </row>
    <row r="14" spans="1:31" ht="11.25" customHeight="1">
      <c r="A14" s="382">
        <f t="shared" si="0"/>
        <v>8</v>
      </c>
      <c r="B14" s="446">
        <v>2062</v>
      </c>
      <c r="D14" s="297">
        <v>13</v>
      </c>
      <c r="E14" s="368">
        <v>2056</v>
      </c>
      <c r="F14" s="373">
        <v>93</v>
      </c>
      <c r="G14" s="367">
        <v>980</v>
      </c>
      <c r="H14" s="373">
        <v>399</v>
      </c>
      <c r="I14" s="443">
        <v>118</v>
      </c>
      <c r="J14" s="446">
        <v>1538</v>
      </c>
      <c r="L14" s="358"/>
      <c r="M14" s="359"/>
      <c r="N14" s="338"/>
      <c r="O14" s="338"/>
      <c r="P14" s="340"/>
      <c r="Q14" s="338"/>
      <c r="R14" s="338"/>
      <c r="S14" s="339"/>
      <c r="T14" s="362"/>
      <c r="U14" s="364"/>
      <c r="V14" s="358"/>
      <c r="W14" s="418">
        <v>3176</v>
      </c>
      <c r="X14" s="422">
        <v>1108</v>
      </c>
      <c r="Y14" s="433">
        <v>2081</v>
      </c>
      <c r="Z14" s="436">
        <v>830</v>
      </c>
      <c r="AA14" s="407"/>
      <c r="AB14" s="443">
        <v>343</v>
      </c>
      <c r="AC14" s="447">
        <v>1538</v>
      </c>
      <c r="AD14" s="451">
        <v>573</v>
      </c>
      <c r="AE14" s="455">
        <v>2056</v>
      </c>
    </row>
    <row r="15" spans="1:31" ht="11.25" customHeight="1">
      <c r="A15" s="382">
        <f t="shared" si="0"/>
        <v>7</v>
      </c>
      <c r="B15" s="450">
        <v>33</v>
      </c>
      <c r="D15" s="395">
        <v>14</v>
      </c>
      <c r="E15" s="448">
        <v>1902</v>
      </c>
      <c r="F15" s="453">
        <v>217</v>
      </c>
      <c r="G15" s="453">
        <v>910</v>
      </c>
      <c r="H15" s="366">
        <v>393</v>
      </c>
      <c r="I15" s="366">
        <v>116</v>
      </c>
      <c r="J15" s="366">
        <v>1529</v>
      </c>
      <c r="L15" s="338"/>
      <c r="M15" s="359"/>
      <c r="N15" s="338"/>
      <c r="O15" s="338"/>
      <c r="P15" s="340"/>
      <c r="Q15" s="338"/>
      <c r="R15" s="338"/>
      <c r="S15" s="339"/>
      <c r="T15" s="361"/>
      <c r="U15" s="356"/>
      <c r="V15" s="338"/>
      <c r="W15" s="359"/>
      <c r="X15" s="425">
        <v>1730</v>
      </c>
      <c r="Y15" s="354"/>
      <c r="Z15" s="436">
        <v>1018</v>
      </c>
      <c r="AA15" s="407"/>
      <c r="AB15" s="394"/>
      <c r="AC15" s="447">
        <v>1902</v>
      </c>
      <c r="AD15" s="451">
        <v>910</v>
      </c>
      <c r="AE15" s="455">
        <v>3138</v>
      </c>
    </row>
    <row r="16" spans="1:31" ht="11.25" customHeight="1">
      <c r="A16" s="382">
        <f t="shared" si="0"/>
        <v>7</v>
      </c>
      <c r="B16" s="438">
        <v>45</v>
      </c>
      <c r="D16" s="297">
        <v>15</v>
      </c>
      <c r="E16" s="418">
        <v>3176</v>
      </c>
      <c r="F16" s="418">
        <v>1747</v>
      </c>
      <c r="G16" s="427">
        <v>1024</v>
      </c>
      <c r="H16" s="450">
        <v>1086</v>
      </c>
      <c r="I16" s="368">
        <v>1625</v>
      </c>
      <c r="J16" s="450">
        <v>16</v>
      </c>
      <c r="L16" s="338"/>
      <c r="M16" s="359"/>
      <c r="N16" s="338"/>
      <c r="O16" s="338"/>
      <c r="P16" s="338"/>
      <c r="Q16" s="338"/>
      <c r="R16" s="338"/>
      <c r="S16" s="339"/>
      <c r="T16" s="362"/>
      <c r="U16" s="338"/>
      <c r="V16" s="338"/>
      <c r="W16" s="359"/>
      <c r="X16" s="396"/>
      <c r="Y16" s="397"/>
      <c r="Z16" s="373">
        <v>1038</v>
      </c>
      <c r="AA16" s="407"/>
      <c r="AB16" s="408"/>
      <c r="AC16" s="447">
        <v>2062</v>
      </c>
      <c r="AD16" s="451">
        <v>1086</v>
      </c>
      <c r="AE16" s="409"/>
    </row>
    <row r="17" spans="1:31" ht="11.25" customHeight="1">
      <c r="A17" s="382">
        <f t="shared" si="0"/>
        <v>7</v>
      </c>
      <c r="B17" s="418">
        <v>48</v>
      </c>
      <c r="D17" s="452">
        <v>16</v>
      </c>
      <c r="E17" s="368">
        <v>3138</v>
      </c>
      <c r="F17" s="430">
        <v>1741</v>
      </c>
      <c r="G17" s="373">
        <v>1018</v>
      </c>
      <c r="H17" s="446">
        <v>1058</v>
      </c>
      <c r="I17" s="450">
        <v>1592</v>
      </c>
      <c r="J17" s="430">
        <v>888</v>
      </c>
      <c r="L17" s="338"/>
      <c r="M17" s="338"/>
      <c r="N17" s="338"/>
      <c r="O17" s="338"/>
      <c r="P17" s="338"/>
      <c r="Q17" s="338"/>
      <c r="R17" s="338"/>
      <c r="S17" s="339"/>
      <c r="T17" s="338"/>
      <c r="U17" s="338"/>
      <c r="V17" s="338"/>
      <c r="W17" s="338"/>
      <c r="X17" s="396"/>
      <c r="Y17" s="338"/>
      <c r="Z17" s="404"/>
      <c r="AA17" s="407"/>
      <c r="AB17" s="408"/>
      <c r="AC17" s="447">
        <v>2481</v>
      </c>
      <c r="AD17" s="451">
        <v>1592</v>
      </c>
      <c r="AE17" s="409"/>
    </row>
    <row r="18" spans="1:31" ht="11.25" customHeight="1">
      <c r="A18" s="382">
        <f t="shared" si="0"/>
        <v>7</v>
      </c>
      <c r="B18" s="443">
        <v>51</v>
      </c>
      <c r="D18" s="297">
        <v>17</v>
      </c>
      <c r="E18" s="443">
        <v>2949</v>
      </c>
      <c r="F18" s="450">
        <v>910</v>
      </c>
      <c r="G18" s="367">
        <v>980</v>
      </c>
      <c r="H18" s="373">
        <v>1038</v>
      </c>
      <c r="I18" s="446">
        <v>1538</v>
      </c>
      <c r="J18" s="446">
        <v>71</v>
      </c>
      <c r="L18" s="338"/>
      <c r="M18" s="338"/>
      <c r="N18" s="338"/>
      <c r="O18" s="338"/>
      <c r="P18" s="338"/>
      <c r="Q18" s="338"/>
      <c r="R18" s="338"/>
      <c r="S18" s="339"/>
      <c r="T18" s="338"/>
      <c r="U18" s="338"/>
      <c r="V18" s="338"/>
      <c r="W18" s="338"/>
      <c r="X18" s="396"/>
      <c r="Y18" s="338"/>
      <c r="Z18" s="410"/>
      <c r="AA18" s="409"/>
      <c r="AB18" s="408"/>
      <c r="AC18" s="447">
        <v>2771</v>
      </c>
      <c r="AD18" s="451">
        <v>1714</v>
      </c>
      <c r="AE18" s="409"/>
    </row>
    <row r="19" spans="1:31" ht="11.25" customHeight="1">
      <c r="A19" s="382">
        <f t="shared" si="0"/>
        <v>7</v>
      </c>
      <c r="B19" s="368">
        <v>67</v>
      </c>
      <c r="D19" s="297">
        <v>18</v>
      </c>
      <c r="E19" s="450">
        <v>1714</v>
      </c>
      <c r="F19" s="450">
        <v>2337</v>
      </c>
      <c r="G19" s="450">
        <v>1732</v>
      </c>
      <c r="H19" s="446">
        <v>1519</v>
      </c>
      <c r="I19" s="446">
        <v>1519</v>
      </c>
      <c r="J19" s="450">
        <v>70</v>
      </c>
      <c r="L19" s="338"/>
      <c r="M19" s="338"/>
      <c r="N19" s="338"/>
      <c r="O19" s="338"/>
      <c r="P19" s="338"/>
      <c r="Q19" s="338"/>
      <c r="R19" s="338"/>
      <c r="S19" s="339"/>
      <c r="T19" s="338"/>
      <c r="U19" s="338"/>
      <c r="V19" s="338"/>
      <c r="W19" s="338"/>
      <c r="X19" s="396"/>
      <c r="Y19" s="338"/>
      <c r="Z19" s="410"/>
      <c r="AA19" s="409"/>
      <c r="AB19" s="408"/>
      <c r="AC19" s="447">
        <v>2775</v>
      </c>
      <c r="AD19" s="451">
        <v>1718</v>
      </c>
      <c r="AE19" s="409"/>
    </row>
    <row r="20" spans="1:31" ht="11.25" customHeight="1">
      <c r="A20" s="382">
        <f t="shared" si="0"/>
        <v>7</v>
      </c>
      <c r="B20" s="421">
        <v>68</v>
      </c>
      <c r="D20" s="297">
        <v>19</v>
      </c>
      <c r="E20" s="418">
        <v>1675</v>
      </c>
      <c r="F20" s="438">
        <v>2194</v>
      </c>
      <c r="G20" s="421">
        <v>1730</v>
      </c>
      <c r="H20" s="443">
        <v>1501</v>
      </c>
      <c r="I20" s="446">
        <v>359</v>
      </c>
      <c r="J20" s="421">
        <v>68</v>
      </c>
      <c r="L20" s="338"/>
      <c r="M20" s="338"/>
      <c r="N20" s="338"/>
      <c r="O20" s="338"/>
      <c r="P20" s="338"/>
      <c r="Q20" s="338"/>
      <c r="R20" s="338"/>
      <c r="S20" s="339"/>
      <c r="T20" s="338"/>
      <c r="U20" s="338"/>
      <c r="V20" s="338"/>
      <c r="W20" s="338"/>
      <c r="X20" s="396"/>
      <c r="Y20" s="338"/>
      <c r="Z20" s="410"/>
      <c r="AA20" s="409"/>
      <c r="AB20" s="408"/>
      <c r="AC20" s="411"/>
      <c r="AD20" s="451">
        <v>1732</v>
      </c>
      <c r="AE20" s="409"/>
    </row>
    <row r="21" spans="1:31" ht="11.25" customHeight="1">
      <c r="A21" s="382">
        <f t="shared" si="0"/>
        <v>7</v>
      </c>
      <c r="B21" s="446">
        <v>71</v>
      </c>
      <c r="D21" s="297">
        <v>20</v>
      </c>
      <c r="E21" s="367">
        <v>1646</v>
      </c>
      <c r="F21" s="418">
        <v>2171</v>
      </c>
      <c r="G21" s="418">
        <v>1720</v>
      </c>
      <c r="H21" s="430">
        <v>1477</v>
      </c>
      <c r="I21" s="443">
        <v>343</v>
      </c>
      <c r="J21" s="446">
        <v>2062</v>
      </c>
      <c r="L21" s="338"/>
      <c r="M21" s="338"/>
      <c r="N21" s="338"/>
      <c r="O21" s="338"/>
      <c r="P21" s="338"/>
      <c r="Q21" s="338"/>
      <c r="R21" s="338"/>
      <c r="S21" s="339"/>
      <c r="T21" s="338"/>
      <c r="U21" s="338"/>
      <c r="V21" s="338"/>
      <c r="W21" s="338"/>
      <c r="X21" s="396"/>
      <c r="Y21" s="338"/>
      <c r="Z21" s="410"/>
      <c r="AA21" s="409"/>
      <c r="AB21" s="408"/>
      <c r="AC21" s="411"/>
      <c r="AD21" s="451">
        <v>2337</v>
      </c>
      <c r="AE21" s="409"/>
    </row>
    <row r="22" spans="1:31" ht="11.25" customHeight="1">
      <c r="A22" s="382">
        <f t="shared" si="0"/>
        <v>7</v>
      </c>
      <c r="B22" s="438">
        <v>107</v>
      </c>
      <c r="D22" s="297">
        <v>21</v>
      </c>
      <c r="E22" s="357">
        <v>1640</v>
      </c>
      <c r="F22" s="430">
        <v>2081</v>
      </c>
      <c r="G22" s="450">
        <v>1718</v>
      </c>
      <c r="H22" s="367">
        <v>1327</v>
      </c>
      <c r="I22" s="450">
        <v>330</v>
      </c>
      <c r="J22" s="368">
        <v>2056</v>
      </c>
      <c r="L22" s="338"/>
      <c r="M22" s="338"/>
      <c r="N22" s="338"/>
      <c r="O22" s="338"/>
      <c r="P22" s="338"/>
      <c r="Q22" s="338"/>
      <c r="R22" s="338"/>
      <c r="S22" s="339"/>
      <c r="T22" s="338"/>
      <c r="U22" s="338"/>
      <c r="V22" s="338"/>
      <c r="W22" s="338"/>
      <c r="X22" s="396"/>
      <c r="Y22" s="338"/>
      <c r="Z22" s="410"/>
      <c r="AA22" s="409"/>
      <c r="AB22" s="408"/>
      <c r="AC22" s="411"/>
      <c r="AD22" s="403"/>
      <c r="AE22" s="409"/>
    </row>
    <row r="23" spans="1:14" ht="11.25" customHeight="1">
      <c r="A23" s="382">
        <f t="shared" si="0"/>
        <v>7</v>
      </c>
      <c r="B23" s="446">
        <v>111</v>
      </c>
      <c r="D23" s="297">
        <v>22</v>
      </c>
      <c r="E23" s="430">
        <v>888</v>
      </c>
      <c r="F23" s="373">
        <v>503</v>
      </c>
      <c r="G23" s="438">
        <v>2826</v>
      </c>
      <c r="H23" s="368">
        <v>1114</v>
      </c>
      <c r="I23" s="368">
        <v>294</v>
      </c>
      <c r="J23" s="446">
        <v>1902</v>
      </c>
      <c r="M23" s="387"/>
      <c r="N23" s="387"/>
    </row>
    <row r="24" spans="1:14" ht="11.25" customHeight="1">
      <c r="A24" s="382">
        <f t="shared" si="0"/>
        <v>7</v>
      </c>
      <c r="B24" s="367">
        <v>116</v>
      </c>
      <c r="D24" s="297">
        <v>23</v>
      </c>
      <c r="E24" s="443">
        <v>868</v>
      </c>
      <c r="F24" s="373">
        <v>494</v>
      </c>
      <c r="G24" s="446">
        <v>2775</v>
      </c>
      <c r="H24" s="421">
        <v>1108</v>
      </c>
      <c r="I24" s="421">
        <v>292</v>
      </c>
      <c r="J24" s="373">
        <v>399</v>
      </c>
      <c r="M24" s="387"/>
      <c r="N24" s="387"/>
    </row>
    <row r="25" spans="1:14" ht="11.25" customHeight="1">
      <c r="A25" s="382">
        <f t="shared" si="0"/>
        <v>7</v>
      </c>
      <c r="B25" s="443">
        <v>118</v>
      </c>
      <c r="D25" s="297">
        <v>24</v>
      </c>
      <c r="E25" s="418">
        <v>832</v>
      </c>
      <c r="F25" s="368">
        <v>469</v>
      </c>
      <c r="G25" s="446">
        <v>2771</v>
      </c>
      <c r="H25" s="421">
        <v>1094</v>
      </c>
      <c r="I25" s="446">
        <v>234</v>
      </c>
      <c r="J25" s="367">
        <v>393</v>
      </c>
      <c r="M25" s="387"/>
      <c r="N25" s="387"/>
    </row>
    <row r="26" spans="1:10" ht="11.25" customHeight="1">
      <c r="A26" s="382">
        <f t="shared" si="0"/>
        <v>7</v>
      </c>
      <c r="B26" s="430">
        <v>135</v>
      </c>
      <c r="D26" s="297">
        <v>25</v>
      </c>
      <c r="E26" s="373">
        <v>830</v>
      </c>
      <c r="F26" s="421">
        <v>461</v>
      </c>
      <c r="G26" s="446">
        <v>2481</v>
      </c>
      <c r="H26" s="373">
        <v>171</v>
      </c>
      <c r="I26" s="368">
        <v>233</v>
      </c>
      <c r="J26" s="443">
        <v>118</v>
      </c>
    </row>
    <row r="27" spans="1:10" ht="11.25" customHeight="1">
      <c r="A27" s="382">
        <f t="shared" si="0"/>
        <v>7</v>
      </c>
      <c r="B27" s="373">
        <v>141</v>
      </c>
      <c r="D27" s="297">
        <v>26</v>
      </c>
      <c r="E27" s="421">
        <v>829</v>
      </c>
      <c r="F27" s="446">
        <v>111</v>
      </c>
      <c r="G27" s="368">
        <v>67</v>
      </c>
      <c r="H27" s="450">
        <v>148</v>
      </c>
      <c r="I27" s="450">
        <v>217</v>
      </c>
      <c r="J27" s="367">
        <v>116</v>
      </c>
    </row>
    <row r="28" spans="1:10" ht="11.25" customHeight="1">
      <c r="A28" s="382">
        <f t="shared" si="0"/>
        <v>7</v>
      </c>
      <c r="B28" s="450">
        <v>148</v>
      </c>
      <c r="D28" s="297">
        <v>27</v>
      </c>
      <c r="E28" s="443">
        <v>694</v>
      </c>
      <c r="F28" s="438">
        <v>107</v>
      </c>
      <c r="G28" s="443">
        <v>51</v>
      </c>
      <c r="H28" s="373">
        <v>141</v>
      </c>
      <c r="I28" s="438">
        <v>45</v>
      </c>
      <c r="J28" s="421">
        <v>537</v>
      </c>
    </row>
    <row r="29" spans="1:10" ht="11.25" customHeight="1">
      <c r="A29" s="382">
        <f t="shared" si="0"/>
        <v>7</v>
      </c>
      <c r="B29" s="373">
        <v>171</v>
      </c>
      <c r="D29" s="395">
        <v>28</v>
      </c>
      <c r="E29" s="453">
        <v>573</v>
      </c>
      <c r="F29" s="374">
        <v>93</v>
      </c>
      <c r="G29" s="419">
        <v>48</v>
      </c>
      <c r="H29" s="431">
        <v>135</v>
      </c>
      <c r="I29" s="453">
        <v>33</v>
      </c>
      <c r="J29" s="366">
        <v>1529</v>
      </c>
    </row>
    <row r="30" spans="1:10" ht="11.25" customHeight="1">
      <c r="A30" s="382">
        <f t="shared" si="0"/>
        <v>7</v>
      </c>
      <c r="B30" s="368">
        <v>233</v>
      </c>
      <c r="D30" s="297">
        <v>29</v>
      </c>
      <c r="E30" s="373">
        <v>171</v>
      </c>
      <c r="F30" s="368">
        <v>67</v>
      </c>
      <c r="G30" s="368">
        <v>1114</v>
      </c>
      <c r="H30" s="446">
        <v>111</v>
      </c>
      <c r="I30" s="443">
        <v>1501</v>
      </c>
      <c r="J30" s="446">
        <v>359</v>
      </c>
    </row>
    <row r="31" spans="1:10" ht="11.25" customHeight="1">
      <c r="A31" s="382">
        <f t="shared" si="0"/>
        <v>7</v>
      </c>
      <c r="B31" s="446">
        <v>234</v>
      </c>
      <c r="D31" s="297">
        <v>30</v>
      </c>
      <c r="E31" s="450">
        <v>148</v>
      </c>
      <c r="F31" s="443">
        <v>51</v>
      </c>
      <c r="G31" s="443">
        <v>868</v>
      </c>
      <c r="H31" s="438">
        <v>107</v>
      </c>
      <c r="I31" s="430">
        <v>1477</v>
      </c>
      <c r="J31" s="450">
        <v>1718</v>
      </c>
    </row>
    <row r="32" spans="1:10" ht="11.25" customHeight="1">
      <c r="A32" s="382">
        <f t="shared" si="0"/>
        <v>7</v>
      </c>
      <c r="B32" s="421">
        <v>292</v>
      </c>
      <c r="D32" s="297">
        <v>31</v>
      </c>
      <c r="E32" s="373">
        <v>141</v>
      </c>
      <c r="F32" s="418">
        <v>48</v>
      </c>
      <c r="G32" s="421">
        <v>292</v>
      </c>
      <c r="H32" s="373">
        <v>93</v>
      </c>
      <c r="I32" s="446">
        <v>2771</v>
      </c>
      <c r="J32" s="438">
        <v>2826</v>
      </c>
    </row>
    <row r="33" spans="1:10" ht="11.25" customHeight="1">
      <c r="A33" s="382">
        <f aca="true" t="shared" si="1" ref="A33:A64">COUNTIF($E$2:$J$99,B33)</f>
        <v>7</v>
      </c>
      <c r="B33" s="368">
        <v>294</v>
      </c>
      <c r="D33" s="297">
        <v>32</v>
      </c>
      <c r="E33" s="430">
        <v>135</v>
      </c>
      <c r="F33" s="438">
        <v>45</v>
      </c>
      <c r="G33" s="446">
        <v>234</v>
      </c>
      <c r="H33" s="438">
        <v>2194</v>
      </c>
      <c r="I33" s="446">
        <v>1058</v>
      </c>
      <c r="J33" s="421">
        <v>829</v>
      </c>
    </row>
    <row r="34" spans="1:10" ht="11.25" customHeight="1">
      <c r="A34" s="382">
        <f t="shared" si="1"/>
        <v>7</v>
      </c>
      <c r="B34" s="450">
        <v>330</v>
      </c>
      <c r="D34" s="452">
        <v>33</v>
      </c>
      <c r="E34" s="373">
        <v>1038</v>
      </c>
      <c r="F34" s="446">
        <v>2481</v>
      </c>
      <c r="G34" s="368">
        <v>233</v>
      </c>
      <c r="H34" s="418">
        <v>2171</v>
      </c>
      <c r="I34" s="446">
        <v>1902</v>
      </c>
      <c r="J34" s="443">
        <v>694</v>
      </c>
    </row>
    <row r="35" spans="1:10" ht="11.25" customHeight="1">
      <c r="A35" s="382">
        <f t="shared" si="1"/>
        <v>7</v>
      </c>
      <c r="B35" s="443">
        <v>343</v>
      </c>
      <c r="D35" s="297">
        <v>34</v>
      </c>
      <c r="E35" s="443">
        <v>2949</v>
      </c>
      <c r="F35" s="450">
        <v>217</v>
      </c>
      <c r="G35" s="367">
        <v>116</v>
      </c>
      <c r="H35" s="430">
        <v>2081</v>
      </c>
      <c r="I35" s="373">
        <v>399</v>
      </c>
      <c r="J35" s="450">
        <v>573</v>
      </c>
    </row>
    <row r="36" spans="1:10" ht="11.25" customHeight="1">
      <c r="A36" s="382">
        <f t="shared" si="1"/>
        <v>7</v>
      </c>
      <c r="B36" s="367">
        <v>393</v>
      </c>
      <c r="D36" s="297">
        <v>35</v>
      </c>
      <c r="E36" s="450">
        <v>1714</v>
      </c>
      <c r="F36" s="373">
        <v>494</v>
      </c>
      <c r="G36" s="421">
        <v>1730</v>
      </c>
      <c r="H36" s="373">
        <v>503</v>
      </c>
      <c r="I36" s="418">
        <v>832</v>
      </c>
      <c r="J36" s="367">
        <v>1646</v>
      </c>
    </row>
    <row r="37" spans="1:10" ht="11.25" customHeight="1">
      <c r="A37" s="382">
        <f t="shared" si="1"/>
        <v>7</v>
      </c>
      <c r="B37" s="421">
        <v>461</v>
      </c>
      <c r="D37" s="297">
        <v>36</v>
      </c>
      <c r="E37" s="418">
        <v>1675</v>
      </c>
      <c r="F37" s="368">
        <v>469</v>
      </c>
      <c r="G37" s="418">
        <v>1720</v>
      </c>
      <c r="H37" s="368">
        <v>2056</v>
      </c>
      <c r="I37" s="373">
        <v>830</v>
      </c>
      <c r="J37" s="357">
        <v>1640</v>
      </c>
    </row>
    <row r="38" spans="1:10" ht="11.25" customHeight="1">
      <c r="A38" s="382">
        <f t="shared" si="1"/>
        <v>7</v>
      </c>
      <c r="B38" s="368">
        <v>469</v>
      </c>
      <c r="D38" s="297">
        <v>37</v>
      </c>
      <c r="E38" s="450">
        <v>1592</v>
      </c>
      <c r="F38" s="421">
        <v>461</v>
      </c>
      <c r="G38" s="446">
        <v>2775</v>
      </c>
      <c r="H38" s="450">
        <v>910</v>
      </c>
      <c r="I38" s="367">
        <v>1327</v>
      </c>
      <c r="J38" s="430">
        <v>888</v>
      </c>
    </row>
    <row r="39" spans="1:10" ht="11.25" customHeight="1">
      <c r="A39" s="382">
        <f t="shared" si="1"/>
        <v>7</v>
      </c>
      <c r="B39" s="373">
        <v>494</v>
      </c>
      <c r="D39" s="297">
        <v>38</v>
      </c>
      <c r="E39" s="373">
        <v>399</v>
      </c>
      <c r="F39" s="418">
        <v>3176</v>
      </c>
      <c r="G39" s="443">
        <v>343</v>
      </c>
      <c r="H39" s="450">
        <v>2337</v>
      </c>
      <c r="I39" s="450">
        <v>1732</v>
      </c>
      <c r="J39" s="446">
        <v>1519</v>
      </c>
    </row>
    <row r="40" spans="1:10" ht="11.25" customHeight="1">
      <c r="A40" s="382">
        <f t="shared" si="1"/>
        <v>7</v>
      </c>
      <c r="B40" s="373">
        <v>503</v>
      </c>
      <c r="D40" s="297">
        <v>39</v>
      </c>
      <c r="E40" s="367">
        <v>980</v>
      </c>
      <c r="F40" s="368">
        <v>3138</v>
      </c>
      <c r="G40" s="450">
        <v>330</v>
      </c>
      <c r="H40" s="450">
        <v>16</v>
      </c>
      <c r="I40" s="450">
        <v>70</v>
      </c>
      <c r="J40" s="367">
        <v>393</v>
      </c>
    </row>
    <row r="41" spans="1:22" ht="11.25" customHeight="1">
      <c r="A41" s="382">
        <f t="shared" si="1"/>
        <v>7</v>
      </c>
      <c r="B41" s="421">
        <v>537</v>
      </c>
      <c r="D41" s="297">
        <v>40</v>
      </c>
      <c r="E41" s="421">
        <v>1108</v>
      </c>
      <c r="F41" s="450">
        <v>16</v>
      </c>
      <c r="G41" s="368">
        <v>294</v>
      </c>
      <c r="H41" s="430">
        <v>1741</v>
      </c>
      <c r="I41" s="373">
        <v>1018</v>
      </c>
      <c r="J41" s="443">
        <v>118</v>
      </c>
      <c r="V41" s="387"/>
    </row>
    <row r="42" spans="1:22" ht="11.25" customHeight="1">
      <c r="A42" s="382">
        <f t="shared" si="1"/>
        <v>7</v>
      </c>
      <c r="B42" s="450">
        <v>573</v>
      </c>
      <c r="D42" s="297">
        <v>41</v>
      </c>
      <c r="E42" s="421">
        <v>1094</v>
      </c>
      <c r="F42" s="446">
        <v>1538</v>
      </c>
      <c r="G42" s="450">
        <v>33</v>
      </c>
      <c r="H42" s="421">
        <v>537</v>
      </c>
      <c r="I42" s="368">
        <v>1625</v>
      </c>
      <c r="J42" s="421">
        <v>68</v>
      </c>
      <c r="V42" s="387"/>
    </row>
    <row r="43" spans="1:22" ht="11.25" customHeight="1">
      <c r="A43" s="382">
        <f t="shared" si="1"/>
        <v>7</v>
      </c>
      <c r="B43" s="443">
        <v>694</v>
      </c>
      <c r="D43" s="395">
        <v>42</v>
      </c>
      <c r="E43" s="419">
        <v>1747</v>
      </c>
      <c r="F43" s="428">
        <v>1024</v>
      </c>
      <c r="G43" s="453">
        <v>1086</v>
      </c>
      <c r="H43" s="366">
        <v>1529</v>
      </c>
      <c r="I43" s="448">
        <v>71</v>
      </c>
      <c r="J43" s="448">
        <v>2062</v>
      </c>
      <c r="V43" s="387"/>
    </row>
    <row r="44" spans="1:22" ht="11.25" customHeight="1">
      <c r="A44" s="382">
        <f t="shared" si="1"/>
        <v>7</v>
      </c>
      <c r="B44" s="421">
        <v>829</v>
      </c>
      <c r="D44" s="297">
        <v>43</v>
      </c>
      <c r="E44" s="450">
        <v>1732</v>
      </c>
      <c r="F44" s="443">
        <v>1501</v>
      </c>
      <c r="G44" s="450">
        <v>33</v>
      </c>
      <c r="H44" s="430">
        <v>1477</v>
      </c>
      <c r="I44" s="367">
        <v>1529</v>
      </c>
      <c r="J44" s="446">
        <v>2481</v>
      </c>
      <c r="V44" s="387"/>
    </row>
    <row r="45" spans="1:22" ht="11.25" customHeight="1">
      <c r="A45" s="382">
        <f t="shared" si="1"/>
        <v>7</v>
      </c>
      <c r="B45" s="418">
        <v>832</v>
      </c>
      <c r="D45" s="297">
        <v>44</v>
      </c>
      <c r="E45" s="450">
        <v>70</v>
      </c>
      <c r="F45" s="446">
        <v>359</v>
      </c>
      <c r="G45" s="450">
        <v>1086</v>
      </c>
      <c r="H45" s="446">
        <v>2771</v>
      </c>
      <c r="I45" s="430">
        <v>1741</v>
      </c>
      <c r="J45" s="450">
        <v>217</v>
      </c>
      <c r="V45" s="387"/>
    </row>
    <row r="46" spans="1:22" ht="11.25" customHeight="1">
      <c r="A46" s="382">
        <f t="shared" si="1"/>
        <v>7</v>
      </c>
      <c r="B46" s="443">
        <v>868</v>
      </c>
      <c r="D46" s="439">
        <v>45</v>
      </c>
      <c r="E46" s="373">
        <v>1018</v>
      </c>
      <c r="F46" s="367">
        <v>980</v>
      </c>
      <c r="G46" s="421">
        <v>1730</v>
      </c>
      <c r="H46" s="446">
        <v>1058</v>
      </c>
      <c r="I46" s="430">
        <v>2081</v>
      </c>
      <c r="J46" s="373">
        <v>494</v>
      </c>
      <c r="V46" s="387"/>
    </row>
    <row r="47" spans="1:22" ht="11.25" customHeight="1">
      <c r="A47" s="382">
        <f t="shared" si="1"/>
        <v>7</v>
      </c>
      <c r="B47" s="450">
        <v>910</v>
      </c>
      <c r="D47" s="297">
        <v>46</v>
      </c>
      <c r="E47" s="443">
        <v>694</v>
      </c>
      <c r="F47" s="421">
        <v>1108</v>
      </c>
      <c r="G47" s="418">
        <v>1720</v>
      </c>
      <c r="H47" s="446">
        <v>1902</v>
      </c>
      <c r="I47" s="373">
        <v>503</v>
      </c>
      <c r="J47" s="450">
        <v>1714</v>
      </c>
      <c r="V47" s="387"/>
    </row>
    <row r="48" spans="1:22" ht="11.25" customHeight="1">
      <c r="A48" s="382">
        <f t="shared" si="1"/>
        <v>7</v>
      </c>
      <c r="B48" s="373">
        <v>1018</v>
      </c>
      <c r="D48" s="297">
        <v>47</v>
      </c>
      <c r="E48" s="450">
        <v>573</v>
      </c>
      <c r="F48" s="421">
        <v>1094</v>
      </c>
      <c r="G48" s="443">
        <v>868</v>
      </c>
      <c r="H48" s="373">
        <v>399</v>
      </c>
      <c r="I48" s="368">
        <v>2056</v>
      </c>
      <c r="J48" s="418">
        <v>1675</v>
      </c>
      <c r="V48" s="387"/>
    </row>
    <row r="49" spans="1:22" ht="11.25" customHeight="1">
      <c r="A49" s="382">
        <f t="shared" si="1"/>
        <v>7</v>
      </c>
      <c r="B49" s="427">
        <v>1024</v>
      </c>
      <c r="D49" s="420">
        <v>48</v>
      </c>
      <c r="E49" s="368">
        <v>1625</v>
      </c>
      <c r="F49" s="418">
        <v>1747</v>
      </c>
      <c r="G49" s="421">
        <v>292</v>
      </c>
      <c r="H49" s="421">
        <v>537</v>
      </c>
      <c r="I49" s="450">
        <v>910</v>
      </c>
      <c r="J49" s="450">
        <v>1592</v>
      </c>
      <c r="V49" s="387"/>
    </row>
    <row r="50" spans="1:10" ht="11.25" customHeight="1">
      <c r="A50" s="382">
        <f t="shared" si="1"/>
        <v>7</v>
      </c>
      <c r="B50" s="373">
        <v>1038</v>
      </c>
      <c r="D50" s="297">
        <v>49</v>
      </c>
      <c r="E50" s="446">
        <v>71</v>
      </c>
      <c r="F50" s="373">
        <v>171</v>
      </c>
      <c r="G50" s="368">
        <v>67</v>
      </c>
      <c r="H50" s="450">
        <v>70</v>
      </c>
      <c r="I50" s="450">
        <v>2337</v>
      </c>
      <c r="J50" s="418">
        <v>832</v>
      </c>
    </row>
    <row r="51" spans="1:10" ht="11.25" customHeight="1">
      <c r="A51" s="382">
        <f t="shared" si="1"/>
        <v>7</v>
      </c>
      <c r="B51" s="446">
        <v>1058</v>
      </c>
      <c r="D51" s="297">
        <v>50</v>
      </c>
      <c r="E51" s="430">
        <v>135</v>
      </c>
      <c r="F51" s="446">
        <v>111</v>
      </c>
      <c r="G51" s="446">
        <v>2062</v>
      </c>
      <c r="H51" s="446">
        <v>2775</v>
      </c>
      <c r="I51" s="368">
        <v>469</v>
      </c>
      <c r="J51" s="373">
        <v>830</v>
      </c>
    </row>
    <row r="52" spans="1:10" ht="11.25" customHeight="1">
      <c r="A52" s="382">
        <f t="shared" si="1"/>
        <v>7</v>
      </c>
      <c r="B52" s="450">
        <v>1086</v>
      </c>
      <c r="D52" s="444">
        <v>51</v>
      </c>
      <c r="E52" s="373">
        <v>1038</v>
      </c>
      <c r="F52" s="450">
        <v>148</v>
      </c>
      <c r="G52" s="446">
        <v>234</v>
      </c>
      <c r="H52" s="443">
        <v>343</v>
      </c>
      <c r="I52" s="421">
        <v>461</v>
      </c>
      <c r="J52" s="367">
        <v>1327</v>
      </c>
    </row>
    <row r="53" spans="1:10" ht="11.25" customHeight="1">
      <c r="A53" s="382">
        <f t="shared" si="1"/>
        <v>7</v>
      </c>
      <c r="B53" s="421">
        <v>1094</v>
      </c>
      <c r="D53" s="297">
        <v>52</v>
      </c>
      <c r="E53" s="443">
        <v>2949</v>
      </c>
      <c r="F53" s="373">
        <v>141</v>
      </c>
      <c r="G53" s="368">
        <v>233</v>
      </c>
      <c r="H53" s="450">
        <v>330</v>
      </c>
      <c r="I53" s="446">
        <v>1519</v>
      </c>
      <c r="J53" s="443">
        <v>51</v>
      </c>
    </row>
    <row r="54" spans="1:10" ht="11.25" customHeight="1">
      <c r="A54" s="382">
        <f t="shared" si="1"/>
        <v>7</v>
      </c>
      <c r="B54" s="421">
        <v>1108</v>
      </c>
      <c r="D54" s="297">
        <v>53</v>
      </c>
      <c r="E54" s="438">
        <v>107</v>
      </c>
      <c r="F54" s="368">
        <v>1114</v>
      </c>
      <c r="G54" s="367">
        <v>116</v>
      </c>
      <c r="H54" s="368">
        <v>294</v>
      </c>
      <c r="I54" s="367">
        <v>393</v>
      </c>
      <c r="J54" s="418">
        <v>48</v>
      </c>
    </row>
    <row r="55" spans="1:10" ht="11.25" customHeight="1">
      <c r="A55" s="382">
        <f t="shared" si="1"/>
        <v>7</v>
      </c>
      <c r="B55" s="368">
        <v>1114</v>
      </c>
      <c r="D55" s="297">
        <v>54</v>
      </c>
      <c r="E55" s="373">
        <v>93</v>
      </c>
      <c r="F55" s="367">
        <v>1646</v>
      </c>
      <c r="G55" s="450">
        <v>16</v>
      </c>
      <c r="H55" s="446">
        <v>359</v>
      </c>
      <c r="I55" s="443">
        <v>118</v>
      </c>
      <c r="J55" s="438">
        <v>45</v>
      </c>
    </row>
    <row r="56" spans="1:28" ht="11.25" customHeight="1">
      <c r="A56" s="382">
        <f t="shared" si="1"/>
        <v>7</v>
      </c>
      <c r="B56" s="443">
        <v>1501</v>
      </c>
      <c r="D56" s="297">
        <v>55</v>
      </c>
      <c r="E56" s="418">
        <v>3176</v>
      </c>
      <c r="F56" s="357">
        <v>1640</v>
      </c>
      <c r="G56" s="446">
        <v>1538</v>
      </c>
      <c r="H56" s="450">
        <v>1718</v>
      </c>
      <c r="I56" s="421">
        <v>68</v>
      </c>
      <c r="J56" s="438">
        <v>2194</v>
      </c>
      <c r="AB56" s="387"/>
    </row>
    <row r="57" spans="1:28" ht="11.25" customHeight="1">
      <c r="A57" s="382">
        <f t="shared" si="1"/>
        <v>7</v>
      </c>
      <c r="B57" s="367">
        <v>1529</v>
      </c>
      <c r="D57" s="395">
        <v>56</v>
      </c>
      <c r="E57" s="370">
        <v>3138</v>
      </c>
      <c r="F57" s="431">
        <v>888</v>
      </c>
      <c r="G57" s="428">
        <v>1024</v>
      </c>
      <c r="H57" s="441">
        <v>2826</v>
      </c>
      <c r="I57" s="424">
        <v>829</v>
      </c>
      <c r="J57" s="419">
        <v>2171</v>
      </c>
      <c r="AB57" s="387"/>
    </row>
    <row r="58" spans="1:28" ht="11.25" customHeight="1">
      <c r="A58" s="382">
        <f t="shared" si="1"/>
        <v>7</v>
      </c>
      <c r="B58" s="446">
        <v>1538</v>
      </c>
      <c r="D58" s="297">
        <v>57</v>
      </c>
      <c r="E58" s="430">
        <v>1477</v>
      </c>
      <c r="F58" s="373">
        <v>830</v>
      </c>
      <c r="G58" s="421">
        <v>1108</v>
      </c>
      <c r="H58" s="450">
        <v>573</v>
      </c>
      <c r="I58" s="373">
        <v>171</v>
      </c>
      <c r="J58" s="368">
        <v>294</v>
      </c>
      <c r="AB58" s="387"/>
    </row>
    <row r="59" spans="1:28" ht="11.25" customHeight="1">
      <c r="A59" s="382">
        <f t="shared" si="1"/>
        <v>7</v>
      </c>
      <c r="B59" s="450">
        <v>1592</v>
      </c>
      <c r="D59" s="297">
        <v>58</v>
      </c>
      <c r="E59" s="443">
        <v>868</v>
      </c>
      <c r="F59" s="367">
        <v>1327</v>
      </c>
      <c r="G59" s="421">
        <v>1094</v>
      </c>
      <c r="H59" s="368">
        <v>469</v>
      </c>
      <c r="I59" s="446">
        <v>111</v>
      </c>
      <c r="J59" s="446">
        <v>359</v>
      </c>
      <c r="AB59" s="387"/>
    </row>
    <row r="60" spans="1:28" ht="11.25" customHeight="1">
      <c r="A60" s="382">
        <f t="shared" si="1"/>
        <v>7</v>
      </c>
      <c r="B60" s="368">
        <v>1625</v>
      </c>
      <c r="D60" s="297">
        <v>59</v>
      </c>
      <c r="E60" s="421">
        <v>292</v>
      </c>
      <c r="F60" s="443">
        <v>51</v>
      </c>
      <c r="G60" s="418">
        <v>1747</v>
      </c>
      <c r="H60" s="421">
        <v>461</v>
      </c>
      <c r="I60" s="450">
        <v>148</v>
      </c>
      <c r="J60" s="450">
        <v>1718</v>
      </c>
      <c r="AB60" s="387"/>
    </row>
    <row r="61" spans="1:28" ht="11.25" customHeight="1">
      <c r="A61" s="382">
        <f t="shared" si="1"/>
        <v>7</v>
      </c>
      <c r="B61" s="357">
        <v>1640</v>
      </c>
      <c r="D61" s="297">
        <v>60</v>
      </c>
      <c r="E61" s="368">
        <v>67</v>
      </c>
      <c r="F61" s="418">
        <v>48</v>
      </c>
      <c r="G61" s="446">
        <v>1058</v>
      </c>
      <c r="H61" s="446">
        <v>1519</v>
      </c>
      <c r="I61" s="373">
        <v>141</v>
      </c>
      <c r="J61" s="418">
        <v>3176</v>
      </c>
      <c r="AB61" s="387"/>
    </row>
    <row r="62" spans="1:28" ht="11.25" customHeight="1">
      <c r="A62" s="382">
        <f t="shared" si="1"/>
        <v>7</v>
      </c>
      <c r="B62" s="367">
        <v>1646</v>
      </c>
      <c r="D62" s="297">
        <v>61</v>
      </c>
      <c r="E62" s="446">
        <v>2062</v>
      </c>
      <c r="F62" s="368">
        <v>2056</v>
      </c>
      <c r="G62" s="446">
        <v>1902</v>
      </c>
      <c r="H62" s="367">
        <v>393</v>
      </c>
      <c r="I62" s="368">
        <v>1114</v>
      </c>
      <c r="J62" s="368">
        <v>3138</v>
      </c>
      <c r="AB62" s="387"/>
    </row>
    <row r="63" spans="1:28" ht="11.25" customHeight="1">
      <c r="A63" s="382">
        <f t="shared" si="1"/>
        <v>7</v>
      </c>
      <c r="B63" s="418">
        <v>1675</v>
      </c>
      <c r="D63" s="297">
        <v>62</v>
      </c>
      <c r="E63" s="357">
        <v>1640</v>
      </c>
      <c r="F63" s="450">
        <v>910</v>
      </c>
      <c r="G63" s="450">
        <v>1732</v>
      </c>
      <c r="H63" s="443">
        <v>118</v>
      </c>
      <c r="I63" s="367">
        <v>1646</v>
      </c>
      <c r="J63" s="438">
        <v>45</v>
      </c>
      <c r="AB63" s="387"/>
    </row>
    <row r="64" spans="1:28" ht="11.25" customHeight="1">
      <c r="A64" s="382">
        <f t="shared" si="1"/>
        <v>7</v>
      </c>
      <c r="B64" s="450">
        <v>1718</v>
      </c>
      <c r="D64" s="297">
        <v>63</v>
      </c>
      <c r="E64" s="430">
        <v>888</v>
      </c>
      <c r="F64" s="450">
        <v>2337</v>
      </c>
      <c r="G64" s="450">
        <v>70</v>
      </c>
      <c r="H64" s="450">
        <v>16</v>
      </c>
      <c r="I64" s="373">
        <v>1038</v>
      </c>
      <c r="J64" s="438">
        <v>2194</v>
      </c>
      <c r="V64" s="387"/>
      <c r="W64" s="387"/>
      <c r="X64" s="387"/>
      <c r="Y64" s="387"/>
      <c r="Z64" s="387"/>
      <c r="AA64" s="387"/>
      <c r="AB64" s="387"/>
    </row>
    <row r="65" spans="1:10" ht="11.25" customHeight="1">
      <c r="A65" s="382">
        <f aca="true" t="shared" si="2" ref="A65:A82">COUNTIF($E$2:$J$99,B65)</f>
        <v>7</v>
      </c>
      <c r="B65" s="418">
        <v>1720</v>
      </c>
      <c r="D65" s="297">
        <v>64</v>
      </c>
      <c r="E65" s="373">
        <v>830</v>
      </c>
      <c r="F65" s="430">
        <v>1741</v>
      </c>
      <c r="G65" s="373">
        <v>1018</v>
      </c>
      <c r="H65" s="430">
        <v>1477</v>
      </c>
      <c r="I65" s="450">
        <v>33</v>
      </c>
      <c r="J65" s="446">
        <v>234</v>
      </c>
    </row>
    <row r="66" spans="1:10" ht="11.25" customHeight="1">
      <c r="A66" s="382">
        <f t="shared" si="2"/>
        <v>7</v>
      </c>
      <c r="B66" s="421">
        <v>1730</v>
      </c>
      <c r="D66" s="297">
        <v>65</v>
      </c>
      <c r="E66" s="446">
        <v>2775</v>
      </c>
      <c r="F66" s="430">
        <v>2081</v>
      </c>
      <c r="G66" s="443">
        <v>694</v>
      </c>
      <c r="H66" s="427">
        <v>1024</v>
      </c>
      <c r="I66" s="450">
        <v>1086</v>
      </c>
      <c r="J66" s="368">
        <v>233</v>
      </c>
    </row>
    <row r="67" spans="1:10" ht="11.25" customHeight="1">
      <c r="A67" s="382">
        <f t="shared" si="2"/>
        <v>7</v>
      </c>
      <c r="B67" s="450">
        <v>1732</v>
      </c>
      <c r="D67" s="297">
        <v>66</v>
      </c>
      <c r="E67" s="443">
        <v>343</v>
      </c>
      <c r="F67" s="373">
        <v>503</v>
      </c>
      <c r="G67" s="373">
        <v>494</v>
      </c>
      <c r="H67" s="443">
        <v>2949</v>
      </c>
      <c r="I67" s="421">
        <v>1730</v>
      </c>
      <c r="J67" s="367">
        <v>116</v>
      </c>
    </row>
    <row r="68" spans="1:10" ht="11.25" customHeight="1">
      <c r="A68" s="382">
        <f t="shared" si="2"/>
        <v>7</v>
      </c>
      <c r="B68" s="430">
        <v>1741</v>
      </c>
      <c r="D68" s="369">
        <v>67</v>
      </c>
      <c r="E68" s="450">
        <v>330</v>
      </c>
      <c r="F68" s="368">
        <v>1625</v>
      </c>
      <c r="G68" s="450">
        <v>1714</v>
      </c>
      <c r="H68" s="438">
        <v>107</v>
      </c>
      <c r="I68" s="418">
        <v>1720</v>
      </c>
      <c r="J68" s="446">
        <v>2481</v>
      </c>
    </row>
    <row r="69" spans="1:10" ht="11.25" customHeight="1">
      <c r="A69" s="382">
        <f t="shared" si="2"/>
        <v>7</v>
      </c>
      <c r="B69" s="418">
        <v>1747</v>
      </c>
      <c r="D69" s="423">
        <v>68</v>
      </c>
      <c r="E69" s="443">
        <v>1501</v>
      </c>
      <c r="F69" s="446">
        <v>71</v>
      </c>
      <c r="G69" s="418">
        <v>1675</v>
      </c>
      <c r="H69" s="373">
        <v>93</v>
      </c>
      <c r="I69" s="367">
        <v>1529</v>
      </c>
      <c r="J69" s="373">
        <v>399</v>
      </c>
    </row>
    <row r="70" spans="1:10" ht="11.25" customHeight="1">
      <c r="A70" s="382">
        <f t="shared" si="2"/>
        <v>7</v>
      </c>
      <c r="B70" s="446">
        <v>1902</v>
      </c>
      <c r="D70" s="297">
        <v>69</v>
      </c>
      <c r="E70" s="446">
        <v>1538</v>
      </c>
      <c r="F70" s="430">
        <v>135</v>
      </c>
      <c r="G70" s="450">
        <v>1592</v>
      </c>
      <c r="H70" s="421">
        <v>68</v>
      </c>
      <c r="I70" s="446">
        <v>2771</v>
      </c>
      <c r="J70" s="421">
        <v>537</v>
      </c>
    </row>
    <row r="71" spans="1:10" ht="11.25" customHeight="1">
      <c r="A71" s="382">
        <f t="shared" si="2"/>
        <v>7</v>
      </c>
      <c r="B71" s="368">
        <v>2056</v>
      </c>
      <c r="D71" s="454">
        <v>70</v>
      </c>
      <c r="E71" s="366">
        <v>980</v>
      </c>
      <c r="F71" s="453">
        <v>217</v>
      </c>
      <c r="G71" s="419">
        <v>832</v>
      </c>
      <c r="H71" s="441">
        <v>2826</v>
      </c>
      <c r="I71" s="424">
        <v>829</v>
      </c>
      <c r="J71" s="419">
        <v>2171</v>
      </c>
    </row>
    <row r="72" spans="1:10" ht="11.25" customHeight="1">
      <c r="A72" s="382">
        <f t="shared" si="2"/>
        <v>7</v>
      </c>
      <c r="B72" s="430">
        <v>2081</v>
      </c>
      <c r="D72" s="449">
        <v>71</v>
      </c>
      <c r="E72" s="450">
        <v>1718</v>
      </c>
      <c r="F72" s="446">
        <v>111</v>
      </c>
      <c r="G72" s="373">
        <v>399</v>
      </c>
      <c r="H72" s="438">
        <v>2194</v>
      </c>
      <c r="I72" s="446">
        <v>234</v>
      </c>
      <c r="J72" s="418">
        <v>2171</v>
      </c>
    </row>
    <row r="73" spans="1:10" ht="11.25" customHeight="1">
      <c r="A73" s="382">
        <f t="shared" si="2"/>
        <v>7</v>
      </c>
      <c r="B73" s="418">
        <v>2171</v>
      </c>
      <c r="D73" s="297">
        <v>72</v>
      </c>
      <c r="E73" s="421">
        <v>1730</v>
      </c>
      <c r="F73" s="450">
        <v>148</v>
      </c>
      <c r="G73" s="446">
        <v>2062</v>
      </c>
      <c r="H73" s="373">
        <v>830</v>
      </c>
      <c r="I73" s="368">
        <v>233</v>
      </c>
      <c r="J73" s="367">
        <v>1327</v>
      </c>
    </row>
    <row r="74" spans="1:10" ht="11.25" customHeight="1">
      <c r="A74" s="382">
        <f t="shared" si="2"/>
        <v>7</v>
      </c>
      <c r="B74" s="438">
        <v>2194</v>
      </c>
      <c r="D74" s="297">
        <v>73</v>
      </c>
      <c r="E74" s="418">
        <v>1720</v>
      </c>
      <c r="F74" s="373">
        <v>141</v>
      </c>
      <c r="G74" s="357">
        <v>1640</v>
      </c>
      <c r="H74" s="367">
        <v>1327</v>
      </c>
      <c r="I74" s="367">
        <v>116</v>
      </c>
      <c r="J74" s="446">
        <v>2775</v>
      </c>
    </row>
    <row r="75" spans="1:10" ht="11.25" customHeight="1">
      <c r="A75" s="382">
        <f t="shared" si="2"/>
        <v>7</v>
      </c>
      <c r="B75" s="450">
        <v>2337</v>
      </c>
      <c r="D75" s="297">
        <v>74</v>
      </c>
      <c r="E75" s="367">
        <v>1529</v>
      </c>
      <c r="F75" s="368">
        <v>1114</v>
      </c>
      <c r="G75" s="430">
        <v>888</v>
      </c>
      <c r="H75" s="443">
        <v>51</v>
      </c>
      <c r="I75" s="446">
        <v>2481</v>
      </c>
      <c r="J75" s="443">
        <v>343</v>
      </c>
    </row>
    <row r="76" spans="1:10" ht="11.25" customHeight="1">
      <c r="A76" s="382">
        <f t="shared" si="2"/>
        <v>7</v>
      </c>
      <c r="B76" s="446">
        <v>2481</v>
      </c>
      <c r="D76" s="297">
        <v>75</v>
      </c>
      <c r="E76" s="421">
        <v>1108</v>
      </c>
      <c r="F76" s="367">
        <v>1646</v>
      </c>
      <c r="G76" s="373">
        <v>1018</v>
      </c>
      <c r="H76" s="418">
        <v>48</v>
      </c>
      <c r="I76" s="368">
        <v>2056</v>
      </c>
      <c r="J76" s="430">
        <v>135</v>
      </c>
    </row>
    <row r="77" spans="1:10" ht="11.25" customHeight="1">
      <c r="A77" s="382">
        <f t="shared" si="2"/>
        <v>7</v>
      </c>
      <c r="B77" s="446">
        <v>2771</v>
      </c>
      <c r="D77" s="297">
        <v>76</v>
      </c>
      <c r="E77" s="373">
        <v>1038</v>
      </c>
      <c r="F77" s="368">
        <v>469</v>
      </c>
      <c r="G77" s="443">
        <v>694</v>
      </c>
      <c r="H77" s="421">
        <v>1094</v>
      </c>
      <c r="I77" s="450">
        <v>910</v>
      </c>
      <c r="J77" s="450">
        <v>330</v>
      </c>
    </row>
    <row r="78" spans="1:10" ht="11.25" customHeight="1">
      <c r="A78" s="382">
        <f t="shared" si="2"/>
        <v>7</v>
      </c>
      <c r="B78" s="446">
        <v>2775</v>
      </c>
      <c r="D78" s="297">
        <v>77</v>
      </c>
      <c r="E78" s="450">
        <v>33</v>
      </c>
      <c r="F78" s="421">
        <v>461</v>
      </c>
      <c r="G78" s="373">
        <v>494</v>
      </c>
      <c r="H78" s="450">
        <v>1714</v>
      </c>
      <c r="I78" s="450">
        <v>2337</v>
      </c>
      <c r="J78" s="443">
        <v>1501</v>
      </c>
    </row>
    <row r="79" spans="1:10" ht="11.25" customHeight="1">
      <c r="A79" s="382">
        <f t="shared" si="2"/>
        <v>7</v>
      </c>
      <c r="B79" s="438">
        <v>2826</v>
      </c>
      <c r="D79" s="297">
        <v>78</v>
      </c>
      <c r="E79" s="450">
        <v>1086</v>
      </c>
      <c r="F79" s="446">
        <v>1519</v>
      </c>
      <c r="G79" s="367">
        <v>393</v>
      </c>
      <c r="H79" s="418">
        <v>1675</v>
      </c>
      <c r="I79" s="430">
        <v>1741</v>
      </c>
      <c r="J79" s="446">
        <v>2062</v>
      </c>
    </row>
    <row r="80" spans="1:10" ht="11.25" customHeight="1">
      <c r="A80" s="382">
        <f t="shared" si="2"/>
        <v>7</v>
      </c>
      <c r="B80" s="443">
        <v>2949</v>
      </c>
      <c r="D80" s="297">
        <v>79</v>
      </c>
      <c r="E80" s="430">
        <v>2081</v>
      </c>
      <c r="F80" s="418">
        <v>1747</v>
      </c>
      <c r="G80" s="450">
        <v>70</v>
      </c>
      <c r="H80" s="450">
        <v>1592</v>
      </c>
      <c r="I80" s="373">
        <v>503</v>
      </c>
      <c r="J80" s="367">
        <v>980</v>
      </c>
    </row>
    <row r="81" spans="1:10" ht="11.25" customHeight="1">
      <c r="A81" s="382">
        <f t="shared" si="2"/>
        <v>7</v>
      </c>
      <c r="B81" s="368">
        <v>3138</v>
      </c>
      <c r="D81" s="297">
        <v>80</v>
      </c>
      <c r="E81" s="443">
        <v>118</v>
      </c>
      <c r="F81" s="446">
        <v>1058</v>
      </c>
      <c r="G81" s="421">
        <v>829</v>
      </c>
      <c r="H81" s="418">
        <v>832</v>
      </c>
      <c r="I81" s="368">
        <v>1625</v>
      </c>
      <c r="J81" s="446">
        <v>359</v>
      </c>
    </row>
    <row r="82" spans="1:10" ht="11.25" customHeight="1">
      <c r="A82" s="382">
        <f t="shared" si="2"/>
        <v>7</v>
      </c>
      <c r="B82" s="418">
        <v>3176</v>
      </c>
      <c r="D82" s="297">
        <v>81</v>
      </c>
      <c r="E82" s="450">
        <v>16</v>
      </c>
      <c r="F82" s="446">
        <v>1902</v>
      </c>
      <c r="G82" s="418">
        <v>3176</v>
      </c>
      <c r="H82" s="438">
        <v>107</v>
      </c>
      <c r="I82" s="446">
        <v>71</v>
      </c>
      <c r="J82" s="430">
        <v>1477</v>
      </c>
    </row>
    <row r="83" spans="1:10" ht="11.25" customHeight="1">
      <c r="A83" s="357"/>
      <c r="D83" s="297">
        <v>82</v>
      </c>
      <c r="E83" s="446">
        <v>1538</v>
      </c>
      <c r="F83" s="450">
        <v>1732</v>
      </c>
      <c r="G83" s="368">
        <v>3138</v>
      </c>
      <c r="H83" s="373">
        <v>93</v>
      </c>
      <c r="I83" s="446">
        <v>2771</v>
      </c>
      <c r="J83" s="443">
        <v>868</v>
      </c>
    </row>
    <row r="84" spans="1:10" ht="11.25" customHeight="1">
      <c r="A84" s="357"/>
      <c r="D84" s="297">
        <v>83</v>
      </c>
      <c r="E84" s="427">
        <v>1024</v>
      </c>
      <c r="F84" s="421">
        <v>537</v>
      </c>
      <c r="G84" s="438">
        <v>45</v>
      </c>
      <c r="H84" s="421">
        <v>68</v>
      </c>
      <c r="I84" s="450">
        <v>217</v>
      </c>
      <c r="J84" s="421">
        <v>292</v>
      </c>
    </row>
    <row r="85" spans="1:10" ht="11.25" customHeight="1">
      <c r="A85" s="357"/>
      <c r="D85" s="395">
        <v>84</v>
      </c>
      <c r="E85" s="445">
        <v>2949</v>
      </c>
      <c r="F85" s="441">
        <v>2826</v>
      </c>
      <c r="G85" s="453">
        <v>573</v>
      </c>
      <c r="H85" s="374">
        <v>171</v>
      </c>
      <c r="I85" s="370">
        <v>294</v>
      </c>
      <c r="J85" s="370">
        <v>67</v>
      </c>
    </row>
    <row r="86" spans="1:10" ht="11.25" customHeight="1">
      <c r="A86" s="357"/>
      <c r="D86" s="297">
        <v>85</v>
      </c>
      <c r="E86" s="418">
        <v>2171</v>
      </c>
      <c r="F86" s="446">
        <v>1519</v>
      </c>
      <c r="G86" s="373">
        <v>503</v>
      </c>
      <c r="H86" s="446">
        <v>234</v>
      </c>
      <c r="I86" s="443">
        <v>1501</v>
      </c>
      <c r="J86" s="446">
        <v>2062</v>
      </c>
    </row>
    <row r="87" spans="1:10" ht="11.25" customHeight="1">
      <c r="A87" s="357"/>
      <c r="D87" s="297">
        <v>86</v>
      </c>
      <c r="E87" s="367">
        <v>1529</v>
      </c>
      <c r="F87" s="438">
        <v>2194</v>
      </c>
      <c r="G87" s="450">
        <v>1086</v>
      </c>
      <c r="H87" s="368">
        <v>233</v>
      </c>
      <c r="I87" s="367">
        <v>980</v>
      </c>
      <c r="J87" s="357">
        <v>1640</v>
      </c>
    </row>
    <row r="88" spans="1:10" ht="11.25" customHeight="1">
      <c r="A88" s="357"/>
      <c r="D88" s="297">
        <v>87</v>
      </c>
      <c r="E88" s="450">
        <v>330</v>
      </c>
      <c r="F88" s="373">
        <v>830</v>
      </c>
      <c r="G88" s="430">
        <v>2081</v>
      </c>
      <c r="H88" s="368">
        <v>1625</v>
      </c>
      <c r="I88" s="367">
        <v>980</v>
      </c>
      <c r="J88" s="430">
        <v>888</v>
      </c>
    </row>
    <row r="89" spans="1:10" ht="11.25" customHeight="1">
      <c r="A89" s="357"/>
      <c r="D89" s="297">
        <v>88</v>
      </c>
      <c r="E89" s="421">
        <v>292</v>
      </c>
      <c r="F89" s="367">
        <v>1327</v>
      </c>
      <c r="G89" s="443">
        <v>118</v>
      </c>
      <c r="H89" s="446">
        <v>71</v>
      </c>
      <c r="I89" s="367">
        <v>1646</v>
      </c>
      <c r="J89" s="373">
        <v>1018</v>
      </c>
    </row>
    <row r="90" spans="1:10" ht="11.25" customHeight="1">
      <c r="A90" s="357"/>
      <c r="D90" s="297">
        <v>89</v>
      </c>
      <c r="E90" s="368">
        <v>67</v>
      </c>
      <c r="F90" s="443">
        <v>51</v>
      </c>
      <c r="G90" s="438">
        <v>2826</v>
      </c>
      <c r="H90" s="446">
        <v>2771</v>
      </c>
      <c r="I90" s="368">
        <v>469</v>
      </c>
      <c r="J90" s="443">
        <v>694</v>
      </c>
    </row>
    <row r="91" spans="1:10" ht="11.25" customHeight="1">
      <c r="A91" s="357"/>
      <c r="D91" s="297">
        <v>90</v>
      </c>
      <c r="E91" s="418">
        <v>1675</v>
      </c>
      <c r="F91" s="418">
        <v>48</v>
      </c>
      <c r="G91" s="373">
        <v>1038</v>
      </c>
      <c r="H91" s="450">
        <v>217</v>
      </c>
      <c r="I91" s="421">
        <v>461</v>
      </c>
      <c r="J91" s="450">
        <v>16</v>
      </c>
    </row>
    <row r="92" spans="1:10" ht="11.25" customHeight="1">
      <c r="A92" s="357"/>
      <c r="D92" s="297">
        <v>91</v>
      </c>
      <c r="E92" s="450">
        <v>1592</v>
      </c>
      <c r="F92" s="421">
        <v>1094</v>
      </c>
      <c r="G92" s="450">
        <v>33</v>
      </c>
      <c r="H92" s="450">
        <v>148</v>
      </c>
      <c r="I92" s="368">
        <v>294</v>
      </c>
      <c r="J92" s="446">
        <v>1538</v>
      </c>
    </row>
    <row r="93" spans="1:10" ht="11.25" customHeight="1">
      <c r="A93" s="357"/>
      <c r="D93" s="297">
        <v>92</v>
      </c>
      <c r="E93" s="418">
        <v>832</v>
      </c>
      <c r="F93" s="450">
        <v>1718</v>
      </c>
      <c r="G93" s="443">
        <v>2949</v>
      </c>
      <c r="H93" s="373">
        <v>141</v>
      </c>
      <c r="I93" s="368">
        <v>3138</v>
      </c>
      <c r="J93" s="427">
        <v>1024</v>
      </c>
    </row>
    <row r="94" spans="1:10" ht="11.25" customHeight="1">
      <c r="A94" s="357"/>
      <c r="D94" s="435">
        <v>93</v>
      </c>
      <c r="E94" s="438">
        <v>107</v>
      </c>
      <c r="F94" s="373">
        <v>171</v>
      </c>
      <c r="G94" s="367">
        <v>116</v>
      </c>
      <c r="H94" s="368">
        <v>1114</v>
      </c>
      <c r="I94" s="438">
        <v>45</v>
      </c>
      <c r="J94" s="373">
        <v>494</v>
      </c>
    </row>
    <row r="95" spans="1:10" ht="11.25" customHeight="1">
      <c r="A95" s="357"/>
      <c r="D95" s="297">
        <v>94</v>
      </c>
      <c r="E95" s="373">
        <v>93</v>
      </c>
      <c r="F95" s="421">
        <v>1730</v>
      </c>
      <c r="G95" s="446">
        <v>2481</v>
      </c>
      <c r="H95" s="418">
        <v>1747</v>
      </c>
      <c r="I95" s="450">
        <v>573</v>
      </c>
      <c r="J95" s="367">
        <v>393</v>
      </c>
    </row>
    <row r="96" spans="1:10" ht="11.25" customHeight="1">
      <c r="A96" s="357"/>
      <c r="D96" s="297">
        <v>95</v>
      </c>
      <c r="E96" s="446">
        <v>359</v>
      </c>
      <c r="F96" s="418">
        <v>1720</v>
      </c>
      <c r="G96" s="368">
        <v>2056</v>
      </c>
      <c r="H96" s="446">
        <v>1058</v>
      </c>
      <c r="I96" s="446">
        <v>2775</v>
      </c>
      <c r="J96" s="450">
        <v>70</v>
      </c>
    </row>
    <row r="97" spans="1:10" ht="11.25" customHeight="1">
      <c r="A97" s="357"/>
      <c r="D97" s="297">
        <v>96</v>
      </c>
      <c r="E97" s="430">
        <v>1477</v>
      </c>
      <c r="F97" s="450">
        <v>1714</v>
      </c>
      <c r="G97" s="450">
        <v>910</v>
      </c>
      <c r="H97" s="446">
        <v>1902</v>
      </c>
      <c r="I97" s="443">
        <v>343</v>
      </c>
      <c r="J97" s="421">
        <v>829</v>
      </c>
    </row>
    <row r="98" spans="1:10" ht="11.25" customHeight="1">
      <c r="A98" s="357"/>
      <c r="D98" s="297">
        <v>97</v>
      </c>
      <c r="E98" s="443">
        <v>868</v>
      </c>
      <c r="F98" s="421">
        <v>1108</v>
      </c>
      <c r="G98" s="450">
        <v>2337</v>
      </c>
      <c r="H98" s="450">
        <v>1732</v>
      </c>
      <c r="I98" s="430">
        <v>135</v>
      </c>
      <c r="J98" s="418">
        <v>3176</v>
      </c>
    </row>
    <row r="99" spans="1:10" ht="11.25" customHeight="1">
      <c r="A99" s="357"/>
      <c r="D99" s="355">
        <v>98</v>
      </c>
      <c r="E99" s="446">
        <v>111</v>
      </c>
      <c r="F99" s="373">
        <v>399</v>
      </c>
      <c r="G99" s="430">
        <v>1741</v>
      </c>
      <c r="H99" s="421">
        <v>537</v>
      </c>
      <c r="I99" s="421">
        <v>68</v>
      </c>
      <c r="J99" s="450">
        <v>1714</v>
      </c>
    </row>
    <row r="100" spans="1:10" ht="11.25" customHeight="1">
      <c r="A100" s="357"/>
      <c r="D100" s="297"/>
      <c r="E100" s="297"/>
      <c r="F100" s="297"/>
      <c r="G100" s="297"/>
      <c r="H100" s="297"/>
      <c r="I100" s="297"/>
      <c r="J100" s="297"/>
    </row>
    <row r="101" spans="1:10" ht="11.25" customHeight="1">
      <c r="A101" s="357"/>
      <c r="D101" s="297"/>
      <c r="E101" s="297"/>
      <c r="F101" s="297"/>
      <c r="G101" s="297"/>
      <c r="H101" s="297"/>
      <c r="I101" s="297"/>
      <c r="J101" s="297"/>
    </row>
    <row r="102" ht="11.25" customHeight="1">
      <c r="A102" s="357"/>
    </row>
    <row r="103" ht="11.25" customHeight="1">
      <c r="A103" s="357"/>
    </row>
    <row r="104" ht="11.25" customHeight="1">
      <c r="A104" s="357"/>
    </row>
    <row r="105" ht="11.25" customHeight="1">
      <c r="A105" s="357"/>
    </row>
    <row r="106" ht="11.25" customHeight="1">
      <c r="A106" s="357"/>
    </row>
    <row r="107" ht="11.25" customHeight="1">
      <c r="A107" s="357"/>
    </row>
    <row r="108" ht="11.25" customHeight="1">
      <c r="A108" s="357"/>
    </row>
    <row r="109" ht="11.25" customHeight="1">
      <c r="A109" s="357"/>
    </row>
    <row r="110" ht="11.25" customHeight="1">
      <c r="A110" s="357"/>
    </row>
    <row r="111" ht="11.25" customHeight="1">
      <c r="A111" s="357"/>
    </row>
    <row r="112" ht="11.25" customHeight="1">
      <c r="A112" s="357"/>
    </row>
    <row r="113" ht="11.25" customHeight="1">
      <c r="A113" s="357"/>
    </row>
    <row r="114" ht="11.25" customHeight="1">
      <c r="A114" s="357"/>
    </row>
    <row r="115" ht="11.25" customHeight="1">
      <c r="A115" s="357"/>
    </row>
    <row r="116" ht="11.25" customHeight="1">
      <c r="A116" s="357"/>
    </row>
    <row r="117" ht="11.25" customHeight="1">
      <c r="A117" s="357"/>
    </row>
    <row r="118" ht="11.25" customHeight="1">
      <c r="A118" s="357"/>
    </row>
    <row r="119" ht="11.25" customHeight="1">
      <c r="A119" s="357"/>
    </row>
    <row r="120" ht="11.25" customHeight="1">
      <c r="A120" s="357"/>
    </row>
    <row r="121" ht="11.25" customHeight="1">
      <c r="A121" s="357"/>
    </row>
    <row r="122" ht="11.25" customHeight="1">
      <c r="A122" s="357"/>
    </row>
    <row r="123" ht="11.25" customHeight="1">
      <c r="A123" s="357"/>
    </row>
    <row r="124" ht="11.25" customHeight="1">
      <c r="A124" s="357"/>
    </row>
    <row r="125" ht="11.25" customHeight="1">
      <c r="A125" s="357"/>
    </row>
    <row r="126" ht="11.25" customHeight="1">
      <c r="A126" s="195"/>
    </row>
    <row r="127" ht="11.25" customHeight="1">
      <c r="A127" s="357"/>
    </row>
    <row r="128" ht="11.25" customHeight="1">
      <c r="A128" s="357"/>
    </row>
    <row r="129" ht="11.25" customHeight="1">
      <c r="A129" s="357"/>
    </row>
    <row r="130" ht="11.25" customHeight="1">
      <c r="A130" s="357"/>
    </row>
    <row r="131" ht="11.25" customHeight="1">
      <c r="A131" s="357"/>
    </row>
    <row r="132" ht="11.25" customHeight="1">
      <c r="A132" s="357"/>
    </row>
    <row r="133" ht="11.25" customHeight="1">
      <c r="A133" s="357"/>
    </row>
    <row r="134" ht="11.25" customHeight="1">
      <c r="A134" s="357"/>
    </row>
    <row r="135" ht="11.25" customHeight="1">
      <c r="A135" s="357"/>
    </row>
    <row r="136" ht="11.25" customHeight="1">
      <c r="A136" s="357"/>
    </row>
    <row r="137" ht="11.25" customHeight="1">
      <c r="A137" s="357"/>
    </row>
    <row r="138" ht="11.25" customHeight="1">
      <c r="A138" s="357"/>
    </row>
    <row r="139" ht="11.25" customHeight="1">
      <c r="A139" s="357"/>
    </row>
    <row r="140" ht="11.25" customHeight="1">
      <c r="A140" s="357"/>
    </row>
    <row r="141" ht="11.25" customHeight="1">
      <c r="A141" s="357"/>
    </row>
    <row r="142" ht="11.25" customHeight="1">
      <c r="A142" s="357"/>
    </row>
    <row r="143" ht="11.25" customHeight="1">
      <c r="A143" s="357"/>
    </row>
    <row r="144" ht="11.25" customHeight="1">
      <c r="A144" s="357"/>
    </row>
    <row r="145" ht="11.25" customHeight="1">
      <c r="A145" s="357"/>
    </row>
    <row r="146" ht="11.25" customHeight="1">
      <c r="A146" s="357"/>
    </row>
    <row r="147" ht="11.25" customHeight="1">
      <c r="A147" s="357"/>
    </row>
    <row r="148" ht="11.25" customHeight="1">
      <c r="A148" s="357"/>
    </row>
    <row r="149" ht="11.25" customHeight="1">
      <c r="A149" s="357"/>
    </row>
    <row r="150" ht="11.25" customHeight="1">
      <c r="A150" s="357"/>
    </row>
    <row r="151" ht="11.25" customHeight="1">
      <c r="A151" s="357"/>
    </row>
    <row r="152" ht="11.25" customHeight="1">
      <c r="A152" s="357"/>
    </row>
    <row r="153" ht="11.25" customHeight="1">
      <c r="A153" s="357"/>
    </row>
    <row r="154" ht="11.25" customHeight="1">
      <c r="A154" s="357"/>
    </row>
    <row r="155" ht="11.25" customHeight="1">
      <c r="A155" s="357"/>
    </row>
    <row r="156" ht="11.25" customHeight="1">
      <c r="A156" s="357"/>
    </row>
    <row r="157" ht="11.25" customHeight="1">
      <c r="A157" s="357"/>
    </row>
    <row r="158" ht="11.25" customHeight="1">
      <c r="A158" s="357"/>
    </row>
    <row r="159" ht="11.25" customHeight="1">
      <c r="A159" s="357"/>
    </row>
    <row r="160" ht="11.25" customHeight="1">
      <c r="A160" s="357"/>
    </row>
    <row r="161" ht="11.25" customHeight="1">
      <c r="A161" s="357"/>
    </row>
    <row r="162" ht="11.25" customHeight="1">
      <c r="A162" s="357"/>
    </row>
    <row r="163" ht="11.25" customHeight="1">
      <c r="A163" s="357"/>
    </row>
    <row r="164" ht="11.25" customHeight="1">
      <c r="A164" s="357"/>
    </row>
  </sheetData>
  <sheetProtection/>
  <mergeCells count="3">
    <mergeCell ref="X6:AA6"/>
    <mergeCell ref="AB6:AE6"/>
    <mergeCell ref="V6:W6"/>
  </mergeCells>
  <printOptions/>
  <pageMargins left="0.7" right="0.7" top="0.75" bottom="0.75" header="0.3" footer="0.3"/>
  <pageSetup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78"/>
  <sheetViews>
    <sheetView showGridLines="0" zoomScalePageLayoutView="0" workbookViewId="0" topLeftCell="A1">
      <selection activeCell="H16" sqref="H16"/>
    </sheetView>
  </sheetViews>
  <sheetFormatPr defaultColWidth="9.140625" defaultRowHeight="12.75" customHeight="1"/>
  <cols>
    <col min="1" max="1" width="5.28125" style="519" bestFit="1" customWidth="1"/>
    <col min="2" max="2" width="11.57421875" style="533" bestFit="1" customWidth="1"/>
    <col min="3" max="3" width="5.28125" style="533" customWidth="1"/>
    <col min="4" max="4" width="9.8515625" style="533" bestFit="1" customWidth="1"/>
    <col min="5" max="5" width="5.28125" style="533" bestFit="1" customWidth="1"/>
    <col min="6" max="6" width="5.28125" style="516" bestFit="1" customWidth="1"/>
    <col min="7" max="7" width="13.421875" style="533" bestFit="1" customWidth="1"/>
    <col min="8" max="8" width="5.28125" style="533" bestFit="1" customWidth="1"/>
    <col min="9" max="9" width="11.57421875" style="533" bestFit="1" customWidth="1"/>
    <col min="10" max="10" width="5.28125" style="533" bestFit="1" customWidth="1"/>
    <col min="11" max="16384" width="9.140625" style="533" customWidth="1"/>
  </cols>
  <sheetData>
    <row r="1" spans="1:10" s="516" customFormat="1" ht="12.75" customHeight="1" thickBot="1">
      <c r="A1" s="558" t="s">
        <v>461</v>
      </c>
      <c r="B1" s="1010" t="s">
        <v>765</v>
      </c>
      <c r="C1" s="1010"/>
      <c r="D1" s="1010"/>
      <c r="E1" s="1010"/>
      <c r="F1" s="569" t="s">
        <v>461</v>
      </c>
      <c r="G1" s="1010" t="s">
        <v>765</v>
      </c>
      <c r="H1" s="1010"/>
      <c r="I1" s="1010"/>
      <c r="J1" s="1010"/>
    </row>
    <row r="2" spans="1:10" s="516" customFormat="1" ht="7.5" customHeight="1">
      <c r="A2" s="1006">
        <v>16</v>
      </c>
      <c r="B2" s="1006" t="s">
        <v>708</v>
      </c>
      <c r="C2" s="1006" t="s">
        <v>325</v>
      </c>
      <c r="D2" s="559" t="s">
        <v>726</v>
      </c>
      <c r="E2" s="557" t="s">
        <v>330</v>
      </c>
      <c r="F2" s="1011">
        <v>980</v>
      </c>
      <c r="G2" s="1009" t="s">
        <v>749</v>
      </c>
      <c r="H2" s="1009" t="s">
        <v>330</v>
      </c>
      <c r="I2" s="1009"/>
      <c r="J2" s="1009"/>
    </row>
    <row r="3" spans="1:10" s="516" customFormat="1" ht="7.5" customHeight="1">
      <c r="A3" s="1006"/>
      <c r="B3" s="1006"/>
      <c r="C3" s="1006"/>
      <c r="D3" s="557" t="s">
        <v>727</v>
      </c>
      <c r="E3" s="557" t="s">
        <v>329</v>
      </c>
      <c r="F3" s="1008"/>
      <c r="G3" s="1006"/>
      <c r="H3" s="1006"/>
      <c r="I3" s="1006"/>
      <c r="J3" s="1006"/>
    </row>
    <row r="4" spans="1:10" ht="7.5" customHeight="1">
      <c r="A4" s="998">
        <v>33</v>
      </c>
      <c r="B4" s="998" t="s">
        <v>712</v>
      </c>
      <c r="C4" s="998" t="s">
        <v>325</v>
      </c>
      <c r="D4" s="565" t="s">
        <v>728</v>
      </c>
      <c r="E4" s="565" t="s">
        <v>625</v>
      </c>
      <c r="F4" s="1002">
        <v>1018</v>
      </c>
      <c r="G4" s="998" t="s">
        <v>756</v>
      </c>
      <c r="H4" s="998" t="s">
        <v>333</v>
      </c>
      <c r="I4" s="998"/>
      <c r="J4" s="998"/>
    </row>
    <row r="5" spans="1:10" ht="7.5" customHeight="1">
      <c r="A5" s="1006"/>
      <c r="B5" s="1006"/>
      <c r="C5" s="1006"/>
      <c r="D5" s="557" t="s">
        <v>729</v>
      </c>
      <c r="E5" s="557" t="s">
        <v>632</v>
      </c>
      <c r="F5" s="1008"/>
      <c r="G5" s="1006"/>
      <c r="H5" s="1006"/>
      <c r="I5" s="1006"/>
      <c r="J5" s="1006"/>
    </row>
    <row r="6" spans="1:10" ht="12.75" customHeight="1">
      <c r="A6" s="563" t="s">
        <v>382</v>
      </c>
      <c r="B6" s="563" t="s">
        <v>730</v>
      </c>
      <c r="C6" s="563" t="s">
        <v>329</v>
      </c>
      <c r="D6" s="563"/>
      <c r="E6" s="563"/>
      <c r="F6" s="571">
        <v>1024</v>
      </c>
      <c r="G6" s="563" t="s">
        <v>747</v>
      </c>
      <c r="H6" s="563" t="s">
        <v>334</v>
      </c>
      <c r="I6" s="563"/>
      <c r="J6" s="563"/>
    </row>
    <row r="7" spans="1:10" ht="12.75" customHeight="1">
      <c r="A7" s="563">
        <v>48</v>
      </c>
      <c r="B7" s="563" t="s">
        <v>731</v>
      </c>
      <c r="C7" s="563" t="s">
        <v>329</v>
      </c>
      <c r="D7" s="563"/>
      <c r="E7" s="563"/>
      <c r="F7" s="570">
        <v>1038</v>
      </c>
      <c r="G7" s="563" t="s">
        <v>757</v>
      </c>
      <c r="H7" s="563" t="s">
        <v>330</v>
      </c>
      <c r="I7" s="563"/>
      <c r="J7" s="563"/>
    </row>
    <row r="8" spans="1:10" ht="12.75" customHeight="1">
      <c r="A8" s="563">
        <v>51</v>
      </c>
      <c r="B8" s="563" t="s">
        <v>732</v>
      </c>
      <c r="C8" s="563" t="s">
        <v>628</v>
      </c>
      <c r="D8" s="563" t="s">
        <v>733</v>
      </c>
      <c r="E8" s="563" t="s">
        <v>626</v>
      </c>
      <c r="F8" s="570">
        <v>1058</v>
      </c>
      <c r="G8" s="563" t="s">
        <v>758</v>
      </c>
      <c r="H8" s="563" t="s">
        <v>330</v>
      </c>
      <c r="I8" s="563"/>
      <c r="J8" s="563"/>
    </row>
    <row r="9" spans="1:10" ht="6.75" customHeight="1">
      <c r="A9" s="998">
        <v>67</v>
      </c>
      <c r="B9" s="565" t="s">
        <v>707</v>
      </c>
      <c r="C9" s="565" t="s">
        <v>331</v>
      </c>
      <c r="D9" s="565" t="s">
        <v>734</v>
      </c>
      <c r="E9" s="565" t="s">
        <v>628</v>
      </c>
      <c r="F9" s="1002">
        <v>1086</v>
      </c>
      <c r="G9" s="998" t="s">
        <v>710</v>
      </c>
      <c r="H9" s="998" t="s">
        <v>325</v>
      </c>
      <c r="I9" s="998" t="s">
        <v>731</v>
      </c>
      <c r="J9" s="998" t="s">
        <v>329</v>
      </c>
    </row>
    <row r="10" spans="1:10" ht="6.75" customHeight="1">
      <c r="A10" s="1006"/>
      <c r="B10" s="557" t="s">
        <v>735</v>
      </c>
      <c r="C10" s="557" t="s">
        <v>629</v>
      </c>
      <c r="D10" s="557" t="s">
        <v>732</v>
      </c>
      <c r="E10" s="557" t="s">
        <v>628</v>
      </c>
      <c r="F10" s="1008"/>
      <c r="G10" s="1006"/>
      <c r="H10" s="1006"/>
      <c r="I10" s="1006"/>
      <c r="J10" s="1006"/>
    </row>
    <row r="11" spans="1:10" ht="12.75" customHeight="1">
      <c r="A11" s="563">
        <v>68</v>
      </c>
      <c r="B11" s="563"/>
      <c r="C11" s="563"/>
      <c r="D11" s="565"/>
      <c r="E11" s="565"/>
      <c r="F11" s="570">
        <v>1094</v>
      </c>
      <c r="G11" s="563"/>
      <c r="H11" s="563"/>
      <c r="I11" s="563"/>
      <c r="J11" s="563"/>
    </row>
    <row r="12" spans="1:10" ht="7.5" customHeight="1">
      <c r="A12" s="998">
        <v>70</v>
      </c>
      <c r="B12" s="998" t="s">
        <v>713</v>
      </c>
      <c r="C12" s="998" t="s">
        <v>328</v>
      </c>
      <c r="D12" s="565" t="s">
        <v>734</v>
      </c>
      <c r="E12" s="565" t="s">
        <v>628</v>
      </c>
      <c r="F12" s="1002">
        <v>1108</v>
      </c>
      <c r="G12" s="998"/>
      <c r="H12" s="998"/>
      <c r="I12" s="998"/>
      <c r="J12" s="998"/>
    </row>
    <row r="13" spans="1:10" ht="7.5" customHeight="1">
      <c r="A13" s="1006"/>
      <c r="B13" s="1006"/>
      <c r="C13" s="1006"/>
      <c r="D13" s="557" t="s">
        <v>736</v>
      </c>
      <c r="E13" s="557" t="s">
        <v>632</v>
      </c>
      <c r="F13" s="1008"/>
      <c r="G13" s="1006"/>
      <c r="H13" s="1006"/>
      <c r="I13" s="1006"/>
      <c r="J13" s="1006"/>
    </row>
    <row r="14" spans="1:10" ht="7.5" customHeight="1">
      <c r="A14" s="998">
        <v>71</v>
      </c>
      <c r="B14" s="998" t="s">
        <v>714</v>
      </c>
      <c r="C14" s="998" t="s">
        <v>328</v>
      </c>
      <c r="D14" s="1004"/>
      <c r="E14" s="1004"/>
      <c r="F14" s="1002">
        <v>1114</v>
      </c>
      <c r="G14" s="998" t="s">
        <v>706</v>
      </c>
      <c r="H14" s="998" t="s">
        <v>332</v>
      </c>
      <c r="I14" s="565" t="s">
        <v>759</v>
      </c>
      <c r="J14" s="565" t="s">
        <v>329</v>
      </c>
    </row>
    <row r="15" spans="1:10" ht="7.5" customHeight="1">
      <c r="A15" s="1006"/>
      <c r="B15" s="1006"/>
      <c r="C15" s="1006"/>
      <c r="D15" s="1007"/>
      <c r="E15" s="1007"/>
      <c r="F15" s="1008"/>
      <c r="G15" s="1006"/>
      <c r="H15" s="1006"/>
      <c r="I15" s="557" t="s">
        <v>759</v>
      </c>
      <c r="J15" s="557" t="s">
        <v>329</v>
      </c>
    </row>
    <row r="16" spans="1:10" ht="12.75" customHeight="1">
      <c r="A16" s="563">
        <v>93</v>
      </c>
      <c r="B16" s="563" t="s">
        <v>737</v>
      </c>
      <c r="C16" s="563" t="s">
        <v>333</v>
      </c>
      <c r="D16" s="565"/>
      <c r="E16" s="565"/>
      <c r="F16" s="570">
        <v>1327</v>
      </c>
      <c r="G16" s="563"/>
      <c r="H16" s="563"/>
      <c r="I16" s="565"/>
      <c r="J16" s="565"/>
    </row>
    <row r="17" spans="1:10" ht="12.75" customHeight="1">
      <c r="A17" s="563">
        <v>107</v>
      </c>
      <c r="B17" s="563" t="s">
        <v>738</v>
      </c>
      <c r="C17" s="563" t="s">
        <v>627</v>
      </c>
      <c r="D17" s="565"/>
      <c r="E17" s="565"/>
      <c r="F17" s="570">
        <v>1477</v>
      </c>
      <c r="G17" s="566"/>
      <c r="H17" s="566"/>
      <c r="I17" s="565"/>
      <c r="J17" s="565"/>
    </row>
    <row r="18" spans="1:10" ht="7.5" customHeight="1">
      <c r="A18" s="998">
        <v>111</v>
      </c>
      <c r="B18" s="998" t="s">
        <v>705</v>
      </c>
      <c r="C18" s="998" t="s">
        <v>327</v>
      </c>
      <c r="D18" s="565" t="s">
        <v>739</v>
      </c>
      <c r="E18" s="565" t="s">
        <v>333</v>
      </c>
      <c r="F18" s="1002">
        <v>1501</v>
      </c>
      <c r="G18" s="998" t="s">
        <v>756</v>
      </c>
      <c r="H18" s="998" t="s">
        <v>333</v>
      </c>
      <c r="I18" s="1004"/>
      <c r="J18" s="1004"/>
    </row>
    <row r="19" spans="1:10" ht="7.5" customHeight="1">
      <c r="A19" s="999"/>
      <c r="B19" s="999"/>
      <c r="C19" s="999"/>
      <c r="D19" s="567" t="s">
        <v>740</v>
      </c>
      <c r="E19" s="567" t="s">
        <v>333</v>
      </c>
      <c r="F19" s="1003"/>
      <c r="G19" s="999"/>
      <c r="H19" s="999"/>
      <c r="I19" s="1005"/>
      <c r="J19" s="1005"/>
    </row>
    <row r="20" spans="1:10" ht="7.5" customHeight="1">
      <c r="A20" s="998">
        <v>116</v>
      </c>
      <c r="B20" s="998"/>
      <c r="C20" s="998"/>
      <c r="D20" s="1004"/>
      <c r="E20" s="1004"/>
      <c r="F20" s="1002">
        <v>1519</v>
      </c>
      <c r="G20" s="998" t="s">
        <v>713</v>
      </c>
      <c r="H20" s="998" t="s">
        <v>328</v>
      </c>
      <c r="I20" s="565" t="s">
        <v>758</v>
      </c>
      <c r="J20" s="565" t="s">
        <v>330</v>
      </c>
    </row>
    <row r="21" spans="1:10" ht="7.5" customHeight="1">
      <c r="A21" s="999"/>
      <c r="B21" s="999"/>
      <c r="C21" s="999"/>
      <c r="D21" s="1005"/>
      <c r="E21" s="1005"/>
      <c r="F21" s="1003"/>
      <c r="G21" s="999"/>
      <c r="H21" s="999"/>
      <c r="I21" s="567" t="s">
        <v>760</v>
      </c>
      <c r="J21" s="567" t="s">
        <v>330</v>
      </c>
    </row>
    <row r="22" spans="1:10" ht="12.75" customHeight="1">
      <c r="A22" s="561">
        <v>118</v>
      </c>
      <c r="B22" s="561" t="s">
        <v>741</v>
      </c>
      <c r="C22" s="561" t="s">
        <v>329</v>
      </c>
      <c r="D22" s="561"/>
      <c r="E22" s="561"/>
      <c r="F22" s="572">
        <v>1529</v>
      </c>
      <c r="G22" s="562"/>
      <c r="H22" s="562"/>
      <c r="I22" s="562"/>
      <c r="J22" s="562"/>
    </row>
    <row r="23" spans="1:10" ht="12.75" customHeight="1">
      <c r="A23" s="561">
        <v>135</v>
      </c>
      <c r="B23" s="561"/>
      <c r="C23" s="561"/>
      <c r="D23" s="561"/>
      <c r="E23" s="561"/>
      <c r="F23" s="572">
        <v>1538</v>
      </c>
      <c r="G23" s="561" t="s">
        <v>705</v>
      </c>
      <c r="H23" s="561" t="s">
        <v>327</v>
      </c>
      <c r="I23" s="560"/>
      <c r="J23" s="560"/>
    </row>
    <row r="24" spans="1:10" ht="12.75" customHeight="1">
      <c r="A24" s="561">
        <v>141</v>
      </c>
      <c r="B24" s="561"/>
      <c r="C24" s="561"/>
      <c r="D24" s="561"/>
      <c r="E24" s="561"/>
      <c r="F24" s="572">
        <v>1592</v>
      </c>
      <c r="G24" s="561" t="s">
        <v>709</v>
      </c>
      <c r="H24" s="561" t="s">
        <v>328</v>
      </c>
      <c r="I24" s="560"/>
      <c r="J24" s="560"/>
    </row>
    <row r="25" spans="1:10" ht="7.5" customHeight="1">
      <c r="A25" s="998">
        <v>148</v>
      </c>
      <c r="B25" s="998" t="s">
        <v>712</v>
      </c>
      <c r="C25" s="998" t="s">
        <v>325</v>
      </c>
      <c r="D25" s="998" t="s">
        <v>741</v>
      </c>
      <c r="E25" s="998" t="s">
        <v>329</v>
      </c>
      <c r="F25" s="1002">
        <v>1625</v>
      </c>
      <c r="G25" s="998" t="s">
        <v>711</v>
      </c>
      <c r="H25" s="998" t="s">
        <v>326</v>
      </c>
      <c r="I25" s="565" t="s">
        <v>726</v>
      </c>
      <c r="J25" s="565" t="s">
        <v>330</v>
      </c>
    </row>
    <row r="26" spans="1:10" ht="7.5" customHeight="1">
      <c r="A26" s="999"/>
      <c r="B26" s="999"/>
      <c r="C26" s="999"/>
      <c r="D26" s="999"/>
      <c r="E26" s="999"/>
      <c r="F26" s="1003"/>
      <c r="G26" s="999"/>
      <c r="H26" s="999"/>
      <c r="I26" s="567" t="s">
        <v>740</v>
      </c>
      <c r="J26" s="567" t="s">
        <v>333</v>
      </c>
    </row>
    <row r="27" spans="1:10" ht="12.75" customHeight="1">
      <c r="A27" s="561">
        <v>171</v>
      </c>
      <c r="B27" s="561" t="s">
        <v>742</v>
      </c>
      <c r="C27" s="561" t="s">
        <v>329</v>
      </c>
      <c r="D27" s="561" t="s">
        <v>743</v>
      </c>
      <c r="E27" s="561" t="s">
        <v>330</v>
      </c>
      <c r="F27" s="572">
        <v>1646</v>
      </c>
      <c r="G27" s="561"/>
      <c r="H27" s="561"/>
      <c r="I27" s="561"/>
      <c r="J27" s="561"/>
    </row>
    <row r="28" spans="1:10" ht="7.5" customHeight="1">
      <c r="A28" s="998">
        <v>217</v>
      </c>
      <c r="B28" s="565" t="s">
        <v>710</v>
      </c>
      <c r="C28" s="565" t="s">
        <v>325</v>
      </c>
      <c r="D28" s="565" t="s">
        <v>744</v>
      </c>
      <c r="E28" s="565" t="s">
        <v>628</v>
      </c>
      <c r="F28" s="1002">
        <v>1640</v>
      </c>
      <c r="G28" s="998"/>
      <c r="H28" s="998"/>
      <c r="I28" s="998"/>
      <c r="J28" s="998"/>
    </row>
    <row r="29" spans="1:10" ht="7.5" customHeight="1">
      <c r="A29" s="999"/>
      <c r="B29" s="567" t="s">
        <v>735</v>
      </c>
      <c r="C29" s="567" t="s">
        <v>629</v>
      </c>
      <c r="D29" s="567" t="s">
        <v>745</v>
      </c>
      <c r="E29" s="567" t="s">
        <v>628</v>
      </c>
      <c r="F29" s="1003"/>
      <c r="G29" s="999"/>
      <c r="H29" s="999"/>
      <c r="I29" s="999"/>
      <c r="J29" s="999"/>
    </row>
    <row r="30" spans="1:10" ht="12.75" customHeight="1">
      <c r="A30" s="561">
        <v>233</v>
      </c>
      <c r="B30" s="561"/>
      <c r="C30" s="561"/>
      <c r="D30" s="561"/>
      <c r="E30" s="561"/>
      <c r="F30" s="572">
        <v>1675</v>
      </c>
      <c r="G30" s="561"/>
      <c r="H30" s="561"/>
      <c r="I30" s="561"/>
      <c r="J30" s="561"/>
    </row>
    <row r="31" spans="1:10" ht="7.5" customHeight="1">
      <c r="A31" s="998">
        <v>234</v>
      </c>
      <c r="B31" s="998" t="s">
        <v>715</v>
      </c>
      <c r="C31" s="998" t="s">
        <v>328</v>
      </c>
      <c r="D31" s="565" t="s">
        <v>746</v>
      </c>
      <c r="E31" s="565" t="s">
        <v>334</v>
      </c>
      <c r="F31" s="1002">
        <v>1714</v>
      </c>
      <c r="G31" s="998" t="s">
        <v>739</v>
      </c>
      <c r="H31" s="998" t="s">
        <v>333</v>
      </c>
      <c r="I31" s="998" t="s">
        <v>763</v>
      </c>
      <c r="J31" s="998" t="s">
        <v>329</v>
      </c>
    </row>
    <row r="32" spans="1:10" ht="7.5" customHeight="1">
      <c r="A32" s="999"/>
      <c r="B32" s="999"/>
      <c r="C32" s="999"/>
      <c r="D32" s="567" t="s">
        <v>764</v>
      </c>
      <c r="E32" s="567" t="s">
        <v>330</v>
      </c>
      <c r="F32" s="1003"/>
      <c r="G32" s="999"/>
      <c r="H32" s="999"/>
      <c r="I32" s="999"/>
      <c r="J32" s="999"/>
    </row>
    <row r="33" spans="1:10" ht="12.75" customHeight="1">
      <c r="A33" s="561">
        <v>292</v>
      </c>
      <c r="B33" s="561" t="s">
        <v>747</v>
      </c>
      <c r="C33" s="561" t="s">
        <v>334</v>
      </c>
      <c r="D33" s="560"/>
      <c r="E33" s="560"/>
      <c r="F33" s="572">
        <v>1718</v>
      </c>
      <c r="G33" s="561" t="s">
        <v>708</v>
      </c>
      <c r="H33" s="561" t="s">
        <v>325</v>
      </c>
      <c r="I33" s="561" t="s">
        <v>729</v>
      </c>
      <c r="J33" s="561" t="s">
        <v>632</v>
      </c>
    </row>
    <row r="34" spans="1:10" ht="7.5" customHeight="1">
      <c r="A34" s="998">
        <v>294</v>
      </c>
      <c r="B34" s="998" t="s">
        <v>707</v>
      </c>
      <c r="C34" s="998" t="s">
        <v>331</v>
      </c>
      <c r="D34" s="565" t="s">
        <v>748</v>
      </c>
      <c r="E34" s="565" t="s">
        <v>329</v>
      </c>
      <c r="F34" s="1002">
        <v>1720</v>
      </c>
      <c r="G34" s="998" t="s">
        <v>761</v>
      </c>
      <c r="H34" s="998" t="s">
        <v>334</v>
      </c>
      <c r="I34" s="998"/>
      <c r="J34" s="998"/>
    </row>
    <row r="35" spans="1:10" ht="7.5" customHeight="1">
      <c r="A35" s="999"/>
      <c r="B35" s="999"/>
      <c r="C35" s="999"/>
      <c r="D35" s="567" t="s">
        <v>749</v>
      </c>
      <c r="E35" s="567" t="s">
        <v>330</v>
      </c>
      <c r="F35" s="1003"/>
      <c r="G35" s="999"/>
      <c r="H35" s="999"/>
      <c r="I35" s="999"/>
      <c r="J35" s="999"/>
    </row>
    <row r="36" spans="1:10" ht="12.75" customHeight="1">
      <c r="A36" s="561">
        <v>330</v>
      </c>
      <c r="B36" s="561" t="s">
        <v>750</v>
      </c>
      <c r="C36" s="561" t="s">
        <v>329</v>
      </c>
      <c r="D36" s="560"/>
      <c r="E36" s="560"/>
      <c r="F36" s="572">
        <v>1730</v>
      </c>
      <c r="G36" s="561" t="s">
        <v>715</v>
      </c>
      <c r="H36" s="561" t="s">
        <v>328</v>
      </c>
      <c r="I36" s="561"/>
      <c r="J36" s="561"/>
    </row>
    <row r="37" spans="1:10" ht="7.5" customHeight="1">
      <c r="A37" s="998">
        <v>343</v>
      </c>
      <c r="B37" s="998" t="s">
        <v>708</v>
      </c>
      <c r="C37" s="998" t="s">
        <v>325</v>
      </c>
      <c r="D37" s="998" t="s">
        <v>751</v>
      </c>
      <c r="E37" s="998" t="s">
        <v>333</v>
      </c>
      <c r="F37" s="1002">
        <v>1732</v>
      </c>
      <c r="G37" s="998" t="s">
        <v>742</v>
      </c>
      <c r="H37" s="998" t="s">
        <v>329</v>
      </c>
      <c r="I37" s="998" t="s">
        <v>727</v>
      </c>
      <c r="J37" s="998" t="s">
        <v>329</v>
      </c>
    </row>
    <row r="38" spans="1:10" ht="7.5" customHeight="1">
      <c r="A38" s="999"/>
      <c r="B38" s="999"/>
      <c r="C38" s="999"/>
      <c r="D38" s="999"/>
      <c r="E38" s="999"/>
      <c r="F38" s="1003"/>
      <c r="G38" s="999"/>
      <c r="H38" s="999"/>
      <c r="I38" s="999"/>
      <c r="J38" s="999"/>
    </row>
    <row r="39" spans="1:10" ht="7.5" customHeight="1">
      <c r="A39" s="998">
        <v>359</v>
      </c>
      <c r="B39" s="998" t="s">
        <v>714</v>
      </c>
      <c r="C39" s="998" t="s">
        <v>328</v>
      </c>
      <c r="D39" s="565" t="s">
        <v>750</v>
      </c>
      <c r="E39" s="565" t="s">
        <v>329</v>
      </c>
      <c r="F39" s="1002">
        <v>1741</v>
      </c>
      <c r="G39" s="998" t="s">
        <v>760</v>
      </c>
      <c r="H39" s="998" t="s">
        <v>330</v>
      </c>
      <c r="I39" s="998" t="s">
        <v>762</v>
      </c>
      <c r="J39" s="998" t="s">
        <v>334</v>
      </c>
    </row>
    <row r="40" spans="1:10" ht="7.5" customHeight="1">
      <c r="A40" s="999"/>
      <c r="B40" s="999"/>
      <c r="C40" s="999"/>
      <c r="D40" s="567" t="s">
        <v>748</v>
      </c>
      <c r="E40" s="567" t="s">
        <v>329</v>
      </c>
      <c r="F40" s="1003"/>
      <c r="G40" s="999"/>
      <c r="H40" s="999"/>
      <c r="I40" s="999"/>
      <c r="J40" s="999"/>
    </row>
    <row r="41" spans="1:10" ht="12.75" customHeight="1">
      <c r="A41" s="561">
        <v>393</v>
      </c>
      <c r="B41" s="561"/>
      <c r="C41" s="561"/>
      <c r="D41" s="561"/>
      <c r="E41" s="561"/>
      <c r="F41" s="572">
        <v>1747</v>
      </c>
      <c r="G41" s="561" t="s">
        <v>756</v>
      </c>
      <c r="H41" s="561" t="s">
        <v>333</v>
      </c>
      <c r="I41" s="561"/>
      <c r="J41" s="561"/>
    </row>
    <row r="42" spans="1:10" ht="11.25" customHeight="1">
      <c r="A42" s="561">
        <v>399</v>
      </c>
      <c r="B42" s="561" t="s">
        <v>752</v>
      </c>
      <c r="C42" s="561" t="s">
        <v>333</v>
      </c>
      <c r="D42" s="561"/>
      <c r="E42" s="561"/>
      <c r="F42" s="572">
        <v>1902</v>
      </c>
      <c r="G42" s="561" t="s">
        <v>731</v>
      </c>
      <c r="H42" s="561" t="s">
        <v>329</v>
      </c>
      <c r="I42" s="561" t="s">
        <v>751</v>
      </c>
      <c r="J42" s="561" t="s">
        <v>333</v>
      </c>
    </row>
    <row r="43" spans="1:10" ht="7.5" customHeight="1">
      <c r="A43" s="998">
        <v>461</v>
      </c>
      <c r="B43" s="998" t="s">
        <v>753</v>
      </c>
      <c r="C43" s="998" t="s">
        <v>333</v>
      </c>
      <c r="D43" s="1000"/>
      <c r="E43" s="1000"/>
      <c r="F43" s="1002">
        <v>2056</v>
      </c>
      <c r="G43" s="998" t="s">
        <v>711</v>
      </c>
      <c r="H43" s="998" t="s">
        <v>326</v>
      </c>
      <c r="I43" s="565" t="s">
        <v>759</v>
      </c>
      <c r="J43" s="565" t="s">
        <v>329</v>
      </c>
    </row>
    <row r="44" spans="1:10" ht="7.5" customHeight="1">
      <c r="A44" s="999"/>
      <c r="B44" s="999"/>
      <c r="C44" s="999"/>
      <c r="D44" s="1001"/>
      <c r="E44" s="1001"/>
      <c r="F44" s="1003"/>
      <c r="G44" s="999"/>
      <c r="H44" s="999"/>
      <c r="I44" s="567" t="s">
        <v>759</v>
      </c>
      <c r="J44" s="567" t="s">
        <v>329</v>
      </c>
    </row>
    <row r="45" spans="1:10" ht="7.5" customHeight="1">
      <c r="A45" s="998">
        <v>469</v>
      </c>
      <c r="B45" s="998" t="s">
        <v>706</v>
      </c>
      <c r="C45" s="998" t="s">
        <v>332</v>
      </c>
      <c r="D45" s="565" t="s">
        <v>745</v>
      </c>
      <c r="E45" s="565" t="s">
        <v>628</v>
      </c>
      <c r="F45" s="1002">
        <v>2062</v>
      </c>
      <c r="G45" s="998" t="s">
        <v>763</v>
      </c>
      <c r="H45" s="998" t="s">
        <v>329</v>
      </c>
      <c r="I45" s="1004"/>
      <c r="J45" s="1004"/>
    </row>
    <row r="46" spans="1:10" ht="7.5" customHeight="1">
      <c r="A46" s="999"/>
      <c r="B46" s="999"/>
      <c r="C46" s="999"/>
      <c r="D46" s="567" t="s">
        <v>744</v>
      </c>
      <c r="E46" s="567" t="s">
        <v>628</v>
      </c>
      <c r="F46" s="1003"/>
      <c r="G46" s="999"/>
      <c r="H46" s="999"/>
      <c r="I46" s="1005"/>
      <c r="J46" s="1005"/>
    </row>
    <row r="47" spans="1:10" ht="12.75" customHeight="1">
      <c r="A47" s="561">
        <v>494</v>
      </c>
      <c r="B47" s="562"/>
      <c r="C47" s="562"/>
      <c r="D47" s="562"/>
      <c r="E47" s="562"/>
      <c r="F47" s="572">
        <v>2081</v>
      </c>
      <c r="G47" s="561" t="s">
        <v>764</v>
      </c>
      <c r="H47" s="561" t="s">
        <v>330</v>
      </c>
      <c r="I47" s="561"/>
      <c r="J47" s="561"/>
    </row>
    <row r="48" spans="1:10" ht="12.75" customHeight="1">
      <c r="A48" s="561">
        <v>503</v>
      </c>
      <c r="B48" s="561"/>
      <c r="C48" s="561"/>
      <c r="D48" s="561"/>
      <c r="E48" s="561"/>
      <c r="F48" s="572">
        <v>2171</v>
      </c>
      <c r="G48" s="561" t="s">
        <v>730</v>
      </c>
      <c r="H48" s="561" t="s">
        <v>329</v>
      </c>
      <c r="I48" s="561"/>
      <c r="J48" s="561"/>
    </row>
    <row r="49" spans="1:10" ht="12.75" customHeight="1">
      <c r="A49" s="561">
        <v>537</v>
      </c>
      <c r="B49" s="561" t="s">
        <v>737</v>
      </c>
      <c r="C49" s="561" t="s">
        <v>333</v>
      </c>
      <c r="D49" s="561" t="s">
        <v>754</v>
      </c>
      <c r="E49" s="561" t="s">
        <v>330</v>
      </c>
      <c r="F49" s="572">
        <v>2194</v>
      </c>
      <c r="G49" s="561" t="s">
        <v>737</v>
      </c>
      <c r="H49" s="561" t="s">
        <v>333</v>
      </c>
      <c r="I49" s="561"/>
      <c r="J49" s="561"/>
    </row>
    <row r="50" spans="1:10" ht="12.75" customHeight="1">
      <c r="A50" s="561">
        <v>573</v>
      </c>
      <c r="B50" s="561" t="s">
        <v>733</v>
      </c>
      <c r="C50" s="561" t="s">
        <v>626</v>
      </c>
      <c r="D50" s="561" t="s">
        <v>755</v>
      </c>
      <c r="E50" s="561" t="s">
        <v>628</v>
      </c>
      <c r="F50" s="572">
        <v>2337</v>
      </c>
      <c r="G50" s="561" t="s">
        <v>755</v>
      </c>
      <c r="H50" s="561" t="s">
        <v>628</v>
      </c>
      <c r="I50" s="561"/>
      <c r="J50" s="561"/>
    </row>
    <row r="51" spans="1:10" ht="12.75" customHeight="1">
      <c r="A51" s="561">
        <v>694</v>
      </c>
      <c r="B51" s="561"/>
      <c r="C51" s="561"/>
      <c r="D51" s="561"/>
      <c r="E51" s="561"/>
      <c r="F51" s="572">
        <v>2481</v>
      </c>
      <c r="G51" s="561"/>
      <c r="H51" s="561"/>
      <c r="I51" s="561"/>
      <c r="J51" s="561"/>
    </row>
    <row r="52" spans="1:10" ht="12.75" customHeight="1">
      <c r="A52" s="561">
        <v>829</v>
      </c>
      <c r="B52" s="561" t="s">
        <v>761</v>
      </c>
      <c r="C52" s="561" t="s">
        <v>334</v>
      </c>
      <c r="D52" s="561"/>
      <c r="E52" s="561"/>
      <c r="F52" s="572">
        <v>2771</v>
      </c>
      <c r="G52" s="561" t="s">
        <v>738</v>
      </c>
      <c r="H52" s="561" t="s">
        <v>627</v>
      </c>
      <c r="I52" s="561"/>
      <c r="J52" s="561"/>
    </row>
    <row r="53" spans="1:10" ht="12.75" customHeight="1">
      <c r="A53" s="561">
        <v>830</v>
      </c>
      <c r="B53" s="562"/>
      <c r="C53" s="562"/>
      <c r="D53" s="562"/>
      <c r="E53" s="562"/>
      <c r="F53" s="572">
        <v>2775</v>
      </c>
      <c r="G53" s="561"/>
      <c r="H53" s="561"/>
      <c r="I53" s="561"/>
      <c r="J53" s="561"/>
    </row>
    <row r="54" spans="1:10" ht="12.75" customHeight="1">
      <c r="A54" s="561">
        <v>832</v>
      </c>
      <c r="B54" s="561"/>
      <c r="C54" s="561"/>
      <c r="D54" s="561"/>
      <c r="E54" s="561"/>
      <c r="F54" s="572">
        <v>2826</v>
      </c>
      <c r="G54" s="561"/>
      <c r="H54" s="561"/>
      <c r="I54" s="561"/>
      <c r="J54" s="561"/>
    </row>
    <row r="55" spans="1:10" ht="12.75" customHeight="1">
      <c r="A55" s="561">
        <v>868</v>
      </c>
      <c r="B55" s="561" t="s">
        <v>730</v>
      </c>
      <c r="C55" s="561" t="s">
        <v>329</v>
      </c>
      <c r="D55" s="561" t="s">
        <v>746</v>
      </c>
      <c r="E55" s="561" t="s">
        <v>334</v>
      </c>
      <c r="F55" s="572">
        <v>2949</v>
      </c>
      <c r="G55" s="561"/>
      <c r="H55" s="561"/>
      <c r="I55" s="561"/>
      <c r="J55" s="561"/>
    </row>
    <row r="56" spans="1:10" ht="12.75" customHeight="1">
      <c r="A56" s="561">
        <v>888</v>
      </c>
      <c r="B56" s="561"/>
      <c r="C56" s="561"/>
      <c r="D56" s="561"/>
      <c r="E56" s="561"/>
      <c r="F56" s="572">
        <v>3138</v>
      </c>
      <c r="G56" s="561" t="s">
        <v>711</v>
      </c>
      <c r="H56" s="561" t="s">
        <v>326</v>
      </c>
      <c r="I56" s="561" t="s">
        <v>757</v>
      </c>
      <c r="J56" s="561" t="s">
        <v>330</v>
      </c>
    </row>
    <row r="57" spans="1:10" ht="7.5" customHeight="1">
      <c r="A57" s="998">
        <v>910</v>
      </c>
      <c r="B57" s="564" t="s">
        <v>709</v>
      </c>
      <c r="C57" s="564" t="s">
        <v>328</v>
      </c>
      <c r="D57" s="565" t="s">
        <v>734</v>
      </c>
      <c r="E57" s="565" t="s">
        <v>628</v>
      </c>
      <c r="F57" s="1002">
        <v>3176</v>
      </c>
      <c r="G57" s="998"/>
      <c r="H57" s="998"/>
      <c r="I57" s="998"/>
      <c r="J57" s="998"/>
    </row>
    <row r="58" spans="1:10" ht="7.5" customHeight="1">
      <c r="A58" s="1006"/>
      <c r="B58" s="568" t="s">
        <v>728</v>
      </c>
      <c r="C58" s="568" t="s">
        <v>330</v>
      </c>
      <c r="D58" s="557" t="s">
        <v>736</v>
      </c>
      <c r="E58" s="557" t="s">
        <v>632</v>
      </c>
      <c r="F58" s="1008"/>
      <c r="G58" s="1006"/>
      <c r="H58" s="1006"/>
      <c r="I58" s="1006"/>
      <c r="J58" s="1006"/>
    </row>
    <row r="59" spans="2:10" ht="6" customHeight="1">
      <c r="B59" s="553"/>
      <c r="C59" s="553"/>
      <c r="D59" s="553"/>
      <c r="E59" s="553"/>
      <c r="F59" s="519"/>
      <c r="G59" s="553"/>
      <c r="H59" s="553"/>
      <c r="I59" s="553"/>
      <c r="J59" s="553"/>
    </row>
    <row r="60" spans="2:10" ht="12.75" customHeight="1">
      <c r="B60" s="553"/>
      <c r="C60" s="553"/>
      <c r="D60" s="553"/>
      <c r="E60" s="553"/>
      <c r="F60" s="519"/>
      <c r="G60" s="553"/>
      <c r="H60" s="553"/>
      <c r="I60" s="553"/>
      <c r="J60" s="553"/>
    </row>
    <row r="66" ht="6" customHeight="1"/>
    <row r="67" ht="6" customHeight="1"/>
    <row r="69" ht="6" customHeight="1"/>
    <row r="70" ht="6" customHeight="1"/>
    <row r="72" ht="6" customHeight="1"/>
    <row r="73" ht="6" customHeight="1"/>
    <row r="75" ht="6" customHeight="1"/>
    <row r="76" ht="6" customHeight="1"/>
    <row r="77" ht="6" customHeight="1"/>
    <row r="78" ht="6" customHeight="1"/>
    <row r="81" ht="5.25" customHeight="1"/>
    <row r="82" ht="5.25" customHeight="1"/>
    <row r="96" spans="1:6" s="534" customFormat="1" ht="12.75" customHeight="1">
      <c r="A96" s="521"/>
      <c r="F96" s="521"/>
    </row>
    <row r="97" spans="1:6" s="534" customFormat="1" ht="12.75" customHeight="1">
      <c r="A97" s="521"/>
      <c r="F97" s="521"/>
    </row>
    <row r="98" spans="1:6" s="534" customFormat="1" ht="12.75" customHeight="1">
      <c r="A98" s="521"/>
      <c r="F98" s="521"/>
    </row>
    <row r="99" spans="1:6" s="534" customFormat="1" ht="12.75" customHeight="1">
      <c r="A99" s="521"/>
      <c r="F99" s="521"/>
    </row>
    <row r="100" spans="1:6" s="534" customFormat="1" ht="12.75" customHeight="1">
      <c r="A100" s="521"/>
      <c r="F100" s="521"/>
    </row>
    <row r="101" spans="1:6" s="534" customFormat="1" ht="12.75" customHeight="1">
      <c r="A101" s="521"/>
      <c r="F101" s="521"/>
    </row>
    <row r="102" spans="1:6" s="534" customFormat="1" ht="12.75" customHeight="1">
      <c r="A102" s="521"/>
      <c r="F102" s="521"/>
    </row>
    <row r="103" spans="1:6" s="534" customFormat="1" ht="12.75" customHeight="1">
      <c r="A103" s="521"/>
      <c r="F103" s="521"/>
    </row>
    <row r="104" spans="1:6" s="534" customFormat="1" ht="12.75" customHeight="1">
      <c r="A104" s="521"/>
      <c r="F104" s="521"/>
    </row>
    <row r="105" spans="1:6" s="534" customFormat="1" ht="12.75" customHeight="1">
      <c r="A105" s="521"/>
      <c r="F105" s="521"/>
    </row>
    <row r="106" spans="1:6" s="534" customFormat="1" ht="12.75" customHeight="1">
      <c r="A106" s="521"/>
      <c r="F106" s="521"/>
    </row>
    <row r="107" spans="1:6" s="534" customFormat="1" ht="12.75" customHeight="1">
      <c r="A107" s="521"/>
      <c r="F107" s="521"/>
    </row>
    <row r="108" spans="1:6" s="534" customFormat="1" ht="12.75" customHeight="1">
      <c r="A108" s="521"/>
      <c r="F108" s="521"/>
    </row>
    <row r="109" spans="1:6" s="534" customFormat="1" ht="12.75" customHeight="1">
      <c r="A109" s="521"/>
      <c r="F109" s="521"/>
    </row>
    <row r="110" spans="1:6" s="534" customFormat="1" ht="12.75" customHeight="1">
      <c r="A110" s="521"/>
      <c r="F110" s="521"/>
    </row>
    <row r="111" spans="1:6" s="534" customFormat="1" ht="12.75" customHeight="1">
      <c r="A111" s="521"/>
      <c r="F111" s="521"/>
    </row>
    <row r="112" spans="1:6" s="534" customFormat="1" ht="12.75" customHeight="1">
      <c r="A112" s="521"/>
      <c r="F112" s="521"/>
    </row>
    <row r="113" spans="1:6" s="534" customFormat="1" ht="12.75" customHeight="1">
      <c r="A113" s="521"/>
      <c r="F113" s="521"/>
    </row>
    <row r="114" spans="1:6" s="534" customFormat="1" ht="12.75" customHeight="1">
      <c r="A114" s="521"/>
      <c r="F114" s="521"/>
    </row>
    <row r="115" spans="1:6" s="534" customFormat="1" ht="12.75" customHeight="1">
      <c r="A115" s="521"/>
      <c r="F115" s="521"/>
    </row>
    <row r="116" spans="1:6" s="534" customFormat="1" ht="12.75" customHeight="1">
      <c r="A116" s="521"/>
      <c r="F116" s="521"/>
    </row>
    <row r="117" spans="1:6" s="534" customFormat="1" ht="12.75" customHeight="1">
      <c r="A117" s="521"/>
      <c r="F117" s="521"/>
    </row>
    <row r="118" spans="1:6" s="534" customFormat="1" ht="12.75" customHeight="1">
      <c r="A118" s="521"/>
      <c r="F118" s="521"/>
    </row>
    <row r="119" spans="1:6" s="534" customFormat="1" ht="12.75" customHeight="1">
      <c r="A119" s="521"/>
      <c r="F119" s="521"/>
    </row>
    <row r="120" spans="1:6" s="534" customFormat="1" ht="12.75" customHeight="1">
      <c r="A120" s="521"/>
      <c r="F120" s="521"/>
    </row>
    <row r="121" spans="1:6" s="534" customFormat="1" ht="12.75" customHeight="1">
      <c r="A121" s="521"/>
      <c r="F121" s="521"/>
    </row>
    <row r="122" spans="1:6" s="534" customFormat="1" ht="12.75" customHeight="1">
      <c r="A122" s="521"/>
      <c r="F122" s="521"/>
    </row>
    <row r="123" spans="1:6" s="534" customFormat="1" ht="12.75" customHeight="1">
      <c r="A123" s="521"/>
      <c r="F123" s="521"/>
    </row>
    <row r="124" spans="1:6" s="534" customFormat="1" ht="12.75" customHeight="1">
      <c r="A124" s="521"/>
      <c r="F124" s="521"/>
    </row>
    <row r="125" spans="1:6" s="534" customFormat="1" ht="12.75" customHeight="1">
      <c r="A125" s="521"/>
      <c r="F125" s="521"/>
    </row>
    <row r="126" spans="1:6" s="534" customFormat="1" ht="12.75" customHeight="1">
      <c r="A126" s="521"/>
      <c r="F126" s="521"/>
    </row>
    <row r="127" spans="1:6" s="534" customFormat="1" ht="12.75" customHeight="1">
      <c r="A127" s="521"/>
      <c r="F127" s="521"/>
    </row>
    <row r="128" spans="1:6" s="534" customFormat="1" ht="12.75" customHeight="1">
      <c r="A128" s="521"/>
      <c r="F128" s="521"/>
    </row>
    <row r="129" spans="1:6" s="534" customFormat="1" ht="12.75" customHeight="1">
      <c r="A129" s="521"/>
      <c r="F129" s="521"/>
    </row>
    <row r="130" spans="1:6" s="534" customFormat="1" ht="12.75" customHeight="1">
      <c r="A130" s="521"/>
      <c r="F130" s="521"/>
    </row>
    <row r="131" spans="1:6" s="534" customFormat="1" ht="12.75" customHeight="1">
      <c r="A131" s="521"/>
      <c r="F131" s="521"/>
    </row>
    <row r="132" spans="1:6" s="534" customFormat="1" ht="12.75" customHeight="1">
      <c r="A132" s="521"/>
      <c r="F132" s="521"/>
    </row>
    <row r="133" spans="1:6" s="534" customFormat="1" ht="12.75" customHeight="1">
      <c r="A133" s="521"/>
      <c r="F133" s="521"/>
    </row>
    <row r="134" spans="1:6" s="534" customFormat="1" ht="12.75" customHeight="1">
      <c r="A134" s="521"/>
      <c r="F134" s="521"/>
    </row>
    <row r="135" spans="1:6" s="534" customFormat="1" ht="12.75" customHeight="1">
      <c r="A135" s="521"/>
      <c r="F135" s="521"/>
    </row>
    <row r="136" spans="1:6" s="534" customFormat="1" ht="12.75" customHeight="1">
      <c r="A136" s="521"/>
      <c r="F136" s="521"/>
    </row>
    <row r="137" spans="1:6" s="534" customFormat="1" ht="12.75" customHeight="1">
      <c r="A137" s="521"/>
      <c r="F137" s="521"/>
    </row>
    <row r="138" spans="1:6" s="534" customFormat="1" ht="12.75" customHeight="1">
      <c r="A138" s="521"/>
      <c r="F138" s="521"/>
    </row>
    <row r="139" spans="1:6" s="534" customFormat="1" ht="12.75" customHeight="1">
      <c r="A139" s="521"/>
      <c r="F139" s="521"/>
    </row>
    <row r="140" spans="1:6" s="534" customFormat="1" ht="12.75" customHeight="1">
      <c r="A140" s="521"/>
      <c r="F140" s="521"/>
    </row>
    <row r="141" spans="1:6" s="534" customFormat="1" ht="12.75" customHeight="1">
      <c r="A141" s="521"/>
      <c r="F141" s="521"/>
    </row>
    <row r="142" spans="1:6" s="534" customFormat="1" ht="12.75" customHeight="1">
      <c r="A142" s="521"/>
      <c r="F142" s="521"/>
    </row>
    <row r="143" spans="1:6" s="534" customFormat="1" ht="12.75" customHeight="1">
      <c r="A143" s="521"/>
      <c r="F143" s="521"/>
    </row>
    <row r="144" spans="1:6" s="534" customFormat="1" ht="12.75" customHeight="1">
      <c r="A144" s="521"/>
      <c r="F144" s="521"/>
    </row>
    <row r="145" spans="1:6" s="534" customFormat="1" ht="12.75" customHeight="1">
      <c r="A145" s="521"/>
      <c r="F145" s="521"/>
    </row>
    <row r="146" spans="1:6" s="534" customFormat="1" ht="12.75" customHeight="1">
      <c r="A146" s="521"/>
      <c r="F146" s="521"/>
    </row>
    <row r="147" spans="1:6" s="534" customFormat="1" ht="12.75" customHeight="1">
      <c r="A147" s="521"/>
      <c r="F147" s="521"/>
    </row>
    <row r="148" spans="1:6" s="534" customFormat="1" ht="12.75" customHeight="1">
      <c r="A148" s="521"/>
      <c r="F148" s="521"/>
    </row>
    <row r="149" spans="1:6" s="534" customFormat="1" ht="12.75" customHeight="1">
      <c r="A149" s="521"/>
      <c r="F149" s="521"/>
    </row>
    <row r="150" spans="1:6" s="534" customFormat="1" ht="12.75" customHeight="1">
      <c r="A150" s="521"/>
      <c r="F150" s="521"/>
    </row>
    <row r="151" spans="1:6" s="534" customFormat="1" ht="12.75" customHeight="1">
      <c r="A151" s="521"/>
      <c r="F151" s="521"/>
    </row>
    <row r="152" spans="1:6" s="534" customFormat="1" ht="12.75" customHeight="1">
      <c r="A152" s="521"/>
      <c r="F152" s="521"/>
    </row>
    <row r="153" spans="1:6" s="534" customFormat="1" ht="12.75" customHeight="1">
      <c r="A153" s="521"/>
      <c r="F153" s="521"/>
    </row>
    <row r="154" spans="1:6" s="534" customFormat="1" ht="12.75" customHeight="1">
      <c r="A154" s="521"/>
      <c r="F154" s="521"/>
    </row>
    <row r="155" spans="1:6" s="534" customFormat="1" ht="12.75" customHeight="1">
      <c r="A155" s="521"/>
      <c r="F155" s="521"/>
    </row>
    <row r="156" spans="1:6" s="534" customFormat="1" ht="12.75" customHeight="1">
      <c r="A156" s="521"/>
      <c r="F156" s="521"/>
    </row>
    <row r="157" spans="1:6" s="534" customFormat="1" ht="12.75" customHeight="1">
      <c r="A157" s="521"/>
      <c r="F157" s="521"/>
    </row>
    <row r="158" spans="1:6" s="534" customFormat="1" ht="12.75" customHeight="1">
      <c r="A158" s="521"/>
      <c r="F158" s="521"/>
    </row>
    <row r="159" spans="1:6" s="534" customFormat="1" ht="12.75" customHeight="1">
      <c r="A159" s="521"/>
      <c r="F159" s="521"/>
    </row>
    <row r="160" spans="1:6" s="534" customFormat="1" ht="12.75" customHeight="1">
      <c r="A160" s="521"/>
      <c r="F160" s="521"/>
    </row>
    <row r="161" spans="1:6" s="534" customFormat="1" ht="12.75" customHeight="1">
      <c r="A161" s="521"/>
      <c r="F161" s="521"/>
    </row>
    <row r="162" spans="1:6" s="534" customFormat="1" ht="12.75" customHeight="1">
      <c r="A162" s="521"/>
      <c r="F162" s="521"/>
    </row>
    <row r="163" spans="1:6" s="534" customFormat="1" ht="12.75" customHeight="1">
      <c r="A163" s="521"/>
      <c r="F163" s="521"/>
    </row>
    <row r="164" spans="1:6" s="534" customFormat="1" ht="12.75" customHeight="1">
      <c r="A164" s="521"/>
      <c r="F164" s="521"/>
    </row>
    <row r="165" spans="1:6" s="534" customFormat="1" ht="12.75" customHeight="1">
      <c r="A165" s="521"/>
      <c r="F165" s="521"/>
    </row>
    <row r="166" spans="1:6" s="534" customFormat="1" ht="12.75" customHeight="1">
      <c r="A166" s="521"/>
      <c r="F166" s="521"/>
    </row>
    <row r="167" spans="1:6" s="534" customFormat="1" ht="12.75" customHeight="1">
      <c r="A167" s="521"/>
      <c r="F167" s="521"/>
    </row>
    <row r="168" spans="1:6" s="534" customFormat="1" ht="12.75" customHeight="1">
      <c r="A168" s="521"/>
      <c r="F168" s="521"/>
    </row>
    <row r="169" spans="1:6" s="534" customFormat="1" ht="12.75" customHeight="1">
      <c r="A169" s="521"/>
      <c r="F169" s="521"/>
    </row>
    <row r="170" spans="1:6" s="534" customFormat="1" ht="12.75" customHeight="1">
      <c r="A170" s="521"/>
      <c r="F170" s="521"/>
    </row>
    <row r="171" spans="1:6" s="534" customFormat="1" ht="12.75" customHeight="1">
      <c r="A171" s="521"/>
      <c r="F171" s="521"/>
    </row>
    <row r="172" spans="1:6" s="534" customFormat="1" ht="12.75" customHeight="1">
      <c r="A172" s="521"/>
      <c r="F172" s="521"/>
    </row>
    <row r="173" spans="1:6" s="534" customFormat="1" ht="12.75" customHeight="1">
      <c r="A173" s="521"/>
      <c r="F173" s="521"/>
    </row>
    <row r="174" spans="1:6" s="534" customFormat="1" ht="12.75" customHeight="1">
      <c r="A174" s="521"/>
      <c r="F174" s="521"/>
    </row>
    <row r="175" spans="1:6" s="534" customFormat="1" ht="12.75" customHeight="1">
      <c r="A175" s="521"/>
      <c r="F175" s="521"/>
    </row>
    <row r="176" spans="1:6" s="534" customFormat="1" ht="12.75" customHeight="1">
      <c r="A176" s="521"/>
      <c r="F176" s="521"/>
    </row>
    <row r="177" spans="1:6" s="534" customFormat="1" ht="12.75" customHeight="1">
      <c r="A177" s="521"/>
      <c r="F177" s="521"/>
    </row>
    <row r="178" spans="1:6" s="534" customFormat="1" ht="12.75" customHeight="1">
      <c r="A178" s="521"/>
      <c r="F178" s="521"/>
    </row>
  </sheetData>
  <sheetProtection/>
  <mergeCells count="126">
    <mergeCell ref="I45:I46"/>
    <mergeCell ref="J45:J46"/>
    <mergeCell ref="A57:A58"/>
    <mergeCell ref="F57:F58"/>
    <mergeCell ref="G57:G58"/>
    <mergeCell ref="H57:H58"/>
    <mergeCell ref="I57:I58"/>
    <mergeCell ref="J57:J58"/>
    <mergeCell ref="G43:G44"/>
    <mergeCell ref="H43:H44"/>
    <mergeCell ref="A45:A46"/>
    <mergeCell ref="B45:B46"/>
    <mergeCell ref="C45:C46"/>
    <mergeCell ref="F45:F46"/>
    <mergeCell ref="G45:G46"/>
    <mergeCell ref="H45:H46"/>
    <mergeCell ref="A43:A44"/>
    <mergeCell ref="B43:B44"/>
    <mergeCell ref="B1:E1"/>
    <mergeCell ref="A2:A3"/>
    <mergeCell ref="B2:B3"/>
    <mergeCell ref="C2:C3"/>
    <mergeCell ref="A4:A5"/>
    <mergeCell ref="G1:J1"/>
    <mergeCell ref="F2:F3"/>
    <mergeCell ref="G2:G3"/>
    <mergeCell ref="H2:H3"/>
    <mergeCell ref="I2:I3"/>
    <mergeCell ref="J2:J3"/>
    <mergeCell ref="B4:B5"/>
    <mergeCell ref="C4:C5"/>
    <mergeCell ref="F4:F5"/>
    <mergeCell ref="G4:G5"/>
    <mergeCell ref="A9:A10"/>
    <mergeCell ref="F9:F10"/>
    <mergeCell ref="J4:J5"/>
    <mergeCell ref="J9:J10"/>
    <mergeCell ref="B12:B13"/>
    <mergeCell ref="H4:H5"/>
    <mergeCell ref="I4:I5"/>
    <mergeCell ref="G9:G10"/>
    <mergeCell ref="H9:H10"/>
    <mergeCell ref="I9:I10"/>
    <mergeCell ref="C12:C13"/>
    <mergeCell ref="F12:F13"/>
    <mergeCell ref="G12:G13"/>
    <mergeCell ref="A18:A19"/>
    <mergeCell ref="B18:B19"/>
    <mergeCell ref="C18:C19"/>
    <mergeCell ref="A20:A21"/>
    <mergeCell ref="I12:I13"/>
    <mergeCell ref="B20:B21"/>
    <mergeCell ref="C20:C21"/>
    <mergeCell ref="D20:D21"/>
    <mergeCell ref="E20:E21"/>
    <mergeCell ref="A12:A13"/>
    <mergeCell ref="J12:J13"/>
    <mergeCell ref="A14:A15"/>
    <mergeCell ref="B14:B15"/>
    <mergeCell ref="C14:C15"/>
    <mergeCell ref="D14:D15"/>
    <mergeCell ref="E14:E15"/>
    <mergeCell ref="F14:F15"/>
    <mergeCell ref="G14:G15"/>
    <mergeCell ref="H14:H15"/>
    <mergeCell ref="H12:H13"/>
    <mergeCell ref="F18:F19"/>
    <mergeCell ref="G18:G19"/>
    <mergeCell ref="H18:H19"/>
    <mergeCell ref="F20:F21"/>
    <mergeCell ref="I18:I19"/>
    <mergeCell ref="J18:J19"/>
    <mergeCell ref="G20:G21"/>
    <mergeCell ref="H20:H21"/>
    <mergeCell ref="A25:A26"/>
    <mergeCell ref="B25:B26"/>
    <mergeCell ref="C25:C26"/>
    <mergeCell ref="D25:D26"/>
    <mergeCell ref="E25:E26"/>
    <mergeCell ref="F25:F26"/>
    <mergeCell ref="A28:A29"/>
    <mergeCell ref="F28:F29"/>
    <mergeCell ref="A31:A32"/>
    <mergeCell ref="B31:B32"/>
    <mergeCell ref="G25:G26"/>
    <mergeCell ref="H25:H26"/>
    <mergeCell ref="G28:G29"/>
    <mergeCell ref="H28:H29"/>
    <mergeCell ref="C31:C32"/>
    <mergeCell ref="F31:F32"/>
    <mergeCell ref="I28:I29"/>
    <mergeCell ref="J28:J29"/>
    <mergeCell ref="G31:G32"/>
    <mergeCell ref="H31:H32"/>
    <mergeCell ref="I31:I32"/>
    <mergeCell ref="J31:J32"/>
    <mergeCell ref="A34:A35"/>
    <mergeCell ref="B34:B35"/>
    <mergeCell ref="A37:A38"/>
    <mergeCell ref="B37:B38"/>
    <mergeCell ref="A39:A40"/>
    <mergeCell ref="B39:B40"/>
    <mergeCell ref="C34:C35"/>
    <mergeCell ref="F34:F35"/>
    <mergeCell ref="G34:G35"/>
    <mergeCell ref="H34:H35"/>
    <mergeCell ref="I34:I35"/>
    <mergeCell ref="J34:J35"/>
    <mergeCell ref="I39:I40"/>
    <mergeCell ref="J39:J40"/>
    <mergeCell ref="C37:C38"/>
    <mergeCell ref="D37:D38"/>
    <mergeCell ref="E37:E38"/>
    <mergeCell ref="F37:F38"/>
    <mergeCell ref="G37:G38"/>
    <mergeCell ref="H37:H38"/>
    <mergeCell ref="C43:C44"/>
    <mergeCell ref="D43:D44"/>
    <mergeCell ref="E43:E44"/>
    <mergeCell ref="F43:F44"/>
    <mergeCell ref="I37:I38"/>
    <mergeCell ref="J37:J38"/>
    <mergeCell ref="C39:C40"/>
    <mergeCell ref="F39:F40"/>
    <mergeCell ref="G39:G40"/>
    <mergeCell ref="H39:H40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E164"/>
  <sheetViews>
    <sheetView zoomScalePageLayoutView="0" workbookViewId="0" topLeftCell="A50">
      <selection activeCell="A1" sqref="A1:B82"/>
    </sheetView>
  </sheetViews>
  <sheetFormatPr defaultColWidth="9.140625" defaultRowHeight="11.25" customHeight="1"/>
  <cols>
    <col min="1" max="1" width="2.421875" style="477" bestFit="1" customWidth="1"/>
    <col min="2" max="2" width="4.421875" style="482" bestFit="1" customWidth="1"/>
    <col min="3" max="3" width="9.140625" style="482" customWidth="1"/>
    <col min="4" max="4" width="6.57421875" style="482" bestFit="1" customWidth="1"/>
    <col min="5" max="7" width="5.140625" style="482" bestFit="1" customWidth="1"/>
    <col min="8" max="10" width="4.7109375" style="482" bestFit="1" customWidth="1"/>
    <col min="11" max="11" width="9.140625" style="482" customWidth="1"/>
    <col min="12" max="12" width="5.00390625" style="481" bestFit="1" customWidth="1"/>
    <col min="13" max="13" width="4.57421875" style="482" bestFit="1" customWidth="1"/>
    <col min="14" max="14" width="4.421875" style="481" bestFit="1" customWidth="1"/>
    <col min="15" max="15" width="6.140625" style="482" bestFit="1" customWidth="1"/>
    <col min="16" max="16" width="4.421875" style="481" bestFit="1" customWidth="1"/>
    <col min="17" max="17" width="6.421875" style="482" bestFit="1" customWidth="1"/>
    <col min="18" max="19" width="4.421875" style="482" bestFit="1" customWidth="1"/>
    <col min="20" max="20" width="5.00390625" style="482" bestFit="1" customWidth="1"/>
    <col min="21" max="21" width="6.28125" style="482" bestFit="1" customWidth="1"/>
    <col min="22" max="23" width="5.00390625" style="482" bestFit="1" customWidth="1"/>
    <col min="24" max="24" width="4.57421875" style="482" bestFit="1" customWidth="1"/>
    <col min="25" max="25" width="5.28125" style="482" bestFit="1" customWidth="1"/>
    <col min="26" max="26" width="5.8515625" style="482" bestFit="1" customWidth="1"/>
    <col min="27" max="27" width="4.421875" style="482" bestFit="1" customWidth="1"/>
    <col min="28" max="28" width="7.28125" style="482" bestFit="1" customWidth="1"/>
    <col min="29" max="29" width="4.421875" style="482" bestFit="1" customWidth="1"/>
    <col min="30" max="30" width="6.140625" style="482" bestFit="1" customWidth="1"/>
    <col min="31" max="31" width="6.421875" style="482" bestFit="1" customWidth="1"/>
    <col min="32" max="16384" width="9.140625" style="482" customWidth="1"/>
  </cols>
  <sheetData>
    <row r="1" spans="1:23" ht="11.25" customHeight="1">
      <c r="A1" s="382">
        <f>COUNTIF($E$2:$J$99,B1)</f>
        <v>8</v>
      </c>
      <c r="B1" s="368">
        <v>16</v>
      </c>
      <c r="D1" s="297" t="s">
        <v>43</v>
      </c>
      <c r="E1" s="297" t="s">
        <v>499</v>
      </c>
      <c r="F1" s="297" t="s">
        <v>500</v>
      </c>
      <c r="G1" s="297" t="s">
        <v>501</v>
      </c>
      <c r="H1" s="297" t="s">
        <v>496</v>
      </c>
      <c r="I1" s="297" t="s">
        <v>497</v>
      </c>
      <c r="J1" s="297" t="s">
        <v>498</v>
      </c>
      <c r="L1" s="480">
        <v>10</v>
      </c>
      <c r="M1" s="385" t="s">
        <v>503</v>
      </c>
      <c r="N1" s="480">
        <f>L1*60</f>
        <v>600</v>
      </c>
      <c r="O1" s="385" t="s">
        <v>502</v>
      </c>
      <c r="P1" s="480">
        <f>N1/6</f>
        <v>100</v>
      </c>
      <c r="Q1" s="385" t="s">
        <v>504</v>
      </c>
      <c r="R1" s="384">
        <f>P1*6</f>
        <v>600</v>
      </c>
      <c r="S1" s="385" t="s">
        <v>505</v>
      </c>
      <c r="T1" s="386">
        <f>R1/82</f>
        <v>7.317073170731708</v>
      </c>
      <c r="U1" s="385" t="s">
        <v>506</v>
      </c>
      <c r="V1" s="384">
        <f>R1-FLOOR(T1,1)*82</f>
        <v>26</v>
      </c>
      <c r="W1" s="384" t="s">
        <v>507</v>
      </c>
    </row>
    <row r="2" spans="1:17" ht="11.25" customHeight="1">
      <c r="A2" s="382">
        <f aca="true" t="shared" si="0" ref="A2:A64">COUNTIF($E$2:$J$99,B2)</f>
        <v>8</v>
      </c>
      <c r="B2" s="368">
        <v>70</v>
      </c>
      <c r="D2" s="297">
        <v>1</v>
      </c>
      <c r="E2" s="418">
        <v>3176</v>
      </c>
      <c r="F2" s="418">
        <v>1747</v>
      </c>
      <c r="G2" s="368">
        <v>1519</v>
      </c>
      <c r="H2" s="373">
        <v>888</v>
      </c>
      <c r="I2" s="368">
        <v>359</v>
      </c>
      <c r="J2" s="368">
        <v>111</v>
      </c>
      <c r="M2" s="368">
        <v>16</v>
      </c>
      <c r="O2" s="368">
        <v>1732</v>
      </c>
      <c r="Q2" s="373">
        <v>45</v>
      </c>
    </row>
    <row r="3" spans="1:17" ht="11.25" customHeight="1">
      <c r="A3" s="382">
        <f t="shared" si="0"/>
        <v>8</v>
      </c>
      <c r="B3" s="373">
        <v>93</v>
      </c>
      <c r="D3" s="297">
        <v>2</v>
      </c>
      <c r="E3" s="368">
        <v>3138</v>
      </c>
      <c r="F3" s="373">
        <v>1741</v>
      </c>
      <c r="G3" s="368">
        <v>1501</v>
      </c>
      <c r="H3" s="368">
        <v>868</v>
      </c>
      <c r="I3" s="368">
        <v>343</v>
      </c>
      <c r="J3" s="373">
        <v>107</v>
      </c>
      <c r="M3" s="368">
        <v>33</v>
      </c>
      <c r="O3" s="368">
        <v>1902</v>
      </c>
      <c r="Q3" s="373">
        <v>68</v>
      </c>
    </row>
    <row r="4" spans="1:17" ht="11.25" customHeight="1">
      <c r="A4" s="382">
        <f t="shared" si="0"/>
        <v>8</v>
      </c>
      <c r="B4" s="368">
        <v>217</v>
      </c>
      <c r="D4" s="297">
        <v>3</v>
      </c>
      <c r="E4" s="368">
        <v>2949</v>
      </c>
      <c r="F4" s="368">
        <v>1732</v>
      </c>
      <c r="G4" s="373">
        <v>1477</v>
      </c>
      <c r="H4" s="418">
        <v>832</v>
      </c>
      <c r="I4" s="368">
        <v>330</v>
      </c>
      <c r="J4" s="373">
        <v>93</v>
      </c>
      <c r="M4" s="368">
        <v>51</v>
      </c>
      <c r="O4" s="368">
        <v>2056</v>
      </c>
      <c r="Q4" s="373">
        <v>93</v>
      </c>
    </row>
    <row r="5" spans="1:17" ht="11.25" customHeight="1">
      <c r="A5" s="382">
        <f t="shared" si="0"/>
        <v>8</v>
      </c>
      <c r="B5" s="368">
        <v>359</v>
      </c>
      <c r="D5" s="297">
        <v>4</v>
      </c>
      <c r="E5" s="373">
        <v>2826</v>
      </c>
      <c r="F5" s="373">
        <v>1730</v>
      </c>
      <c r="G5" s="418">
        <v>1327</v>
      </c>
      <c r="H5" s="373">
        <v>830</v>
      </c>
      <c r="I5" s="368">
        <v>294</v>
      </c>
      <c r="J5" s="368">
        <v>71</v>
      </c>
      <c r="M5" s="368">
        <v>67</v>
      </c>
      <c r="O5" s="368">
        <v>2062</v>
      </c>
      <c r="Q5" s="373">
        <v>107</v>
      </c>
    </row>
    <row r="6" spans="1:31" ht="11.25" customHeight="1">
      <c r="A6" s="382">
        <f t="shared" si="0"/>
        <v>8</v>
      </c>
      <c r="B6" s="373">
        <v>399</v>
      </c>
      <c r="D6" s="297">
        <v>5</v>
      </c>
      <c r="E6" s="368">
        <v>2775</v>
      </c>
      <c r="F6" s="418">
        <v>1720</v>
      </c>
      <c r="G6" s="368">
        <v>1114</v>
      </c>
      <c r="H6" s="373">
        <v>829</v>
      </c>
      <c r="I6" s="373">
        <v>292</v>
      </c>
      <c r="J6" s="368">
        <v>70</v>
      </c>
      <c r="M6" s="368">
        <v>70</v>
      </c>
      <c r="O6" s="368">
        <v>2337</v>
      </c>
      <c r="Q6" s="373">
        <v>135</v>
      </c>
      <c r="R6" s="468"/>
      <c r="T6" s="468"/>
      <c r="U6" s="468"/>
      <c r="V6" s="704" t="s">
        <v>483</v>
      </c>
      <c r="W6" s="704"/>
      <c r="X6" s="704" t="s">
        <v>482</v>
      </c>
      <c r="Y6" s="704"/>
      <c r="Z6" s="704"/>
      <c r="AA6" s="704"/>
      <c r="AB6" s="704" t="s">
        <v>481</v>
      </c>
      <c r="AC6" s="704"/>
      <c r="AD6" s="704"/>
      <c r="AE6" s="704"/>
    </row>
    <row r="7" spans="1:31" ht="11.25" customHeight="1" thickBot="1">
      <c r="A7" s="382">
        <f t="shared" si="0"/>
        <v>8</v>
      </c>
      <c r="B7" s="373">
        <v>830</v>
      </c>
      <c r="D7" s="297">
        <v>6</v>
      </c>
      <c r="E7" s="368">
        <v>2771</v>
      </c>
      <c r="F7" s="368">
        <v>1718</v>
      </c>
      <c r="G7" s="373">
        <v>1108</v>
      </c>
      <c r="H7" s="368">
        <v>694</v>
      </c>
      <c r="I7" s="368">
        <v>234</v>
      </c>
      <c r="J7" s="373">
        <v>68</v>
      </c>
      <c r="M7" s="368">
        <v>71</v>
      </c>
      <c r="O7" s="368">
        <v>2481</v>
      </c>
      <c r="Q7" s="373">
        <v>141</v>
      </c>
      <c r="R7" s="378"/>
      <c r="T7" s="378"/>
      <c r="U7" s="378"/>
      <c r="V7" s="469" t="s">
        <v>378</v>
      </c>
      <c r="W7" s="469" t="s">
        <v>369</v>
      </c>
      <c r="X7" s="470" t="s">
        <v>372</v>
      </c>
      <c r="Y7" s="471" t="s">
        <v>370</v>
      </c>
      <c r="Z7" s="472" t="s">
        <v>371</v>
      </c>
      <c r="AA7" s="471" t="s">
        <v>373</v>
      </c>
      <c r="AB7" s="473" t="s">
        <v>374</v>
      </c>
      <c r="AC7" s="474" t="s">
        <v>375</v>
      </c>
      <c r="AD7" s="475" t="s">
        <v>376</v>
      </c>
      <c r="AE7" s="475" t="s">
        <v>377</v>
      </c>
    </row>
    <row r="8" spans="1:31" ht="11.25" customHeight="1">
      <c r="A8" s="382">
        <f t="shared" si="0"/>
        <v>8</v>
      </c>
      <c r="B8" s="373">
        <v>888</v>
      </c>
      <c r="D8" s="297">
        <v>7</v>
      </c>
      <c r="E8" s="368">
        <v>2481</v>
      </c>
      <c r="F8" s="368">
        <v>1714</v>
      </c>
      <c r="G8" s="373">
        <v>1094</v>
      </c>
      <c r="H8" s="368">
        <v>573</v>
      </c>
      <c r="I8" s="368">
        <v>233</v>
      </c>
      <c r="J8" s="368">
        <v>67</v>
      </c>
      <c r="M8" s="368">
        <v>111</v>
      </c>
      <c r="O8" s="368">
        <v>2771</v>
      </c>
      <c r="Q8" s="373">
        <v>171</v>
      </c>
      <c r="R8" s="340"/>
      <c r="T8" s="340"/>
      <c r="U8" s="340"/>
      <c r="V8" s="417">
        <v>116</v>
      </c>
      <c r="W8" s="417">
        <v>48</v>
      </c>
      <c r="X8" s="456">
        <v>68</v>
      </c>
      <c r="Y8" s="458">
        <v>1024</v>
      </c>
      <c r="Z8" s="434">
        <v>93</v>
      </c>
      <c r="AA8" s="464">
        <v>45</v>
      </c>
      <c r="AB8" s="371">
        <v>51</v>
      </c>
      <c r="AC8" s="372">
        <v>71</v>
      </c>
      <c r="AD8" s="368">
        <v>16</v>
      </c>
      <c r="AE8" s="466">
        <v>67</v>
      </c>
    </row>
    <row r="9" spans="1:31" ht="11.25" customHeight="1">
      <c r="A9" s="382">
        <f t="shared" si="0"/>
        <v>8</v>
      </c>
      <c r="B9" s="418">
        <v>980</v>
      </c>
      <c r="D9" s="297">
        <v>8</v>
      </c>
      <c r="E9" s="368">
        <v>2337</v>
      </c>
      <c r="F9" s="418">
        <v>1675</v>
      </c>
      <c r="G9" s="368">
        <v>1086</v>
      </c>
      <c r="H9" s="373">
        <v>537</v>
      </c>
      <c r="I9" s="368">
        <v>217</v>
      </c>
      <c r="J9" s="368">
        <v>51</v>
      </c>
      <c r="M9" s="368">
        <v>118</v>
      </c>
      <c r="O9" s="368">
        <v>2775</v>
      </c>
      <c r="Q9" s="373">
        <v>292</v>
      </c>
      <c r="R9" s="340"/>
      <c r="T9" s="340"/>
      <c r="U9" s="340"/>
      <c r="V9" s="417">
        <v>393</v>
      </c>
      <c r="W9" s="417">
        <v>832</v>
      </c>
      <c r="X9" s="456">
        <v>292</v>
      </c>
      <c r="Y9" s="459">
        <v>135</v>
      </c>
      <c r="Z9" s="436">
        <v>141</v>
      </c>
      <c r="AA9" s="465">
        <v>107</v>
      </c>
      <c r="AB9" s="371">
        <v>118</v>
      </c>
      <c r="AC9" s="372">
        <v>111</v>
      </c>
      <c r="AD9" s="368">
        <v>33</v>
      </c>
      <c r="AE9" s="466">
        <v>233</v>
      </c>
    </row>
    <row r="10" spans="1:31" ht="11.25" customHeight="1">
      <c r="A10" s="382">
        <f t="shared" si="0"/>
        <v>8</v>
      </c>
      <c r="B10" s="418">
        <v>1327</v>
      </c>
      <c r="D10" s="297">
        <v>9</v>
      </c>
      <c r="E10" s="373">
        <v>2194</v>
      </c>
      <c r="F10" s="418">
        <v>1646</v>
      </c>
      <c r="G10" s="368">
        <v>1058</v>
      </c>
      <c r="H10" s="373">
        <v>503</v>
      </c>
      <c r="I10" s="373">
        <v>171</v>
      </c>
      <c r="J10" s="418">
        <v>48</v>
      </c>
      <c r="M10" s="368">
        <v>148</v>
      </c>
      <c r="O10" s="368">
        <v>2949</v>
      </c>
      <c r="Q10" s="373">
        <v>399</v>
      </c>
      <c r="R10" s="340"/>
      <c r="T10" s="340"/>
      <c r="U10" s="340"/>
      <c r="V10" s="417">
        <v>980</v>
      </c>
      <c r="W10" s="417">
        <v>1675</v>
      </c>
      <c r="X10" s="456">
        <v>461</v>
      </c>
      <c r="Y10" s="459">
        <v>888</v>
      </c>
      <c r="Z10" s="436">
        <v>171</v>
      </c>
      <c r="AA10" s="465">
        <v>2194</v>
      </c>
      <c r="AB10" s="371">
        <v>694</v>
      </c>
      <c r="AC10" s="372">
        <v>234</v>
      </c>
      <c r="AD10" s="368">
        <v>70</v>
      </c>
      <c r="AE10" s="466">
        <v>294</v>
      </c>
    </row>
    <row r="11" spans="1:31" ht="11.25" customHeight="1">
      <c r="A11" s="382">
        <f t="shared" si="0"/>
        <v>8</v>
      </c>
      <c r="B11" s="373">
        <v>1477</v>
      </c>
      <c r="D11" s="297">
        <v>10</v>
      </c>
      <c r="E11" s="418">
        <v>2171</v>
      </c>
      <c r="F11" s="357">
        <v>1640</v>
      </c>
      <c r="G11" s="373">
        <v>1038</v>
      </c>
      <c r="H11" s="373">
        <v>494</v>
      </c>
      <c r="I11" s="368">
        <v>148</v>
      </c>
      <c r="J11" s="373">
        <v>45</v>
      </c>
      <c r="M11" s="368">
        <v>217</v>
      </c>
      <c r="O11" s="368">
        <v>3138</v>
      </c>
      <c r="Q11" s="373">
        <v>461</v>
      </c>
      <c r="R11" s="340"/>
      <c r="T11" s="340"/>
      <c r="U11" s="340"/>
      <c r="V11" s="417">
        <v>1327</v>
      </c>
      <c r="W11" s="417">
        <v>1720</v>
      </c>
      <c r="X11" s="456">
        <v>537</v>
      </c>
      <c r="Y11" s="460">
        <v>1477</v>
      </c>
      <c r="Z11" s="436">
        <v>399</v>
      </c>
      <c r="AA11" s="465">
        <v>2826</v>
      </c>
      <c r="AB11" s="371">
        <v>868</v>
      </c>
      <c r="AC11" s="372">
        <v>359</v>
      </c>
      <c r="AD11" s="368">
        <v>148</v>
      </c>
      <c r="AE11" s="466">
        <v>469</v>
      </c>
    </row>
    <row r="12" spans="1:31" ht="11.25" customHeight="1">
      <c r="A12" s="382">
        <f t="shared" si="0"/>
        <v>7</v>
      </c>
      <c r="B12" s="368">
        <v>1519</v>
      </c>
      <c r="D12" s="297">
        <v>11</v>
      </c>
      <c r="E12" s="373">
        <v>2081</v>
      </c>
      <c r="F12" s="368">
        <v>1625</v>
      </c>
      <c r="G12" s="461">
        <v>1024</v>
      </c>
      <c r="H12" s="368">
        <v>469</v>
      </c>
      <c r="I12" s="373">
        <v>141</v>
      </c>
      <c r="J12" s="368">
        <v>33</v>
      </c>
      <c r="M12" s="368">
        <v>233</v>
      </c>
      <c r="O12" s="418">
        <v>48</v>
      </c>
      <c r="Q12" s="373">
        <v>494</v>
      </c>
      <c r="R12" s="340"/>
      <c r="T12" s="340"/>
      <c r="U12" s="340"/>
      <c r="V12" s="417">
        <v>1529</v>
      </c>
      <c r="W12" s="417">
        <v>1747</v>
      </c>
      <c r="X12" s="456">
        <v>829</v>
      </c>
      <c r="Y12" s="486">
        <v>1640</v>
      </c>
      <c r="Z12" s="436">
        <v>494</v>
      </c>
      <c r="AA12" s="405"/>
      <c r="AB12" s="371">
        <v>1501</v>
      </c>
      <c r="AC12" s="372">
        <v>1058</v>
      </c>
      <c r="AD12" s="368">
        <v>217</v>
      </c>
      <c r="AE12" s="466">
        <v>1114</v>
      </c>
    </row>
    <row r="13" spans="1:31" ht="11.25" customHeight="1">
      <c r="A13" s="382">
        <f t="shared" si="0"/>
        <v>8</v>
      </c>
      <c r="B13" s="368">
        <v>1714</v>
      </c>
      <c r="D13" s="297">
        <v>12</v>
      </c>
      <c r="E13" s="368">
        <v>2062</v>
      </c>
      <c r="F13" s="368">
        <v>1592</v>
      </c>
      <c r="G13" s="373">
        <v>1018</v>
      </c>
      <c r="H13" s="373">
        <v>461</v>
      </c>
      <c r="I13" s="373">
        <v>135</v>
      </c>
      <c r="J13" s="368">
        <v>16</v>
      </c>
      <c r="K13" s="484"/>
      <c r="M13" s="368">
        <v>234</v>
      </c>
      <c r="O13" s="418">
        <v>116</v>
      </c>
      <c r="Q13" s="373">
        <v>503</v>
      </c>
      <c r="T13" s="340"/>
      <c r="U13" s="340"/>
      <c r="V13" s="417">
        <v>1646</v>
      </c>
      <c r="W13" s="417">
        <v>2171</v>
      </c>
      <c r="X13" s="457">
        <v>1094</v>
      </c>
      <c r="Y13" s="462">
        <v>1741</v>
      </c>
      <c r="Z13" s="436">
        <v>503</v>
      </c>
      <c r="AA13" s="357"/>
      <c r="AB13" s="371">
        <v>2949</v>
      </c>
      <c r="AC13" s="372">
        <v>1519</v>
      </c>
      <c r="AD13" s="368">
        <v>330</v>
      </c>
      <c r="AE13" s="466">
        <v>1625</v>
      </c>
    </row>
    <row r="14" spans="1:31" ht="11.25" customHeight="1">
      <c r="A14" s="382">
        <f t="shared" si="0"/>
        <v>8</v>
      </c>
      <c r="B14" s="368">
        <v>2062</v>
      </c>
      <c r="D14" s="297">
        <v>13</v>
      </c>
      <c r="E14" s="368">
        <v>2056</v>
      </c>
      <c r="F14" s="373">
        <v>93</v>
      </c>
      <c r="G14" s="418">
        <v>980</v>
      </c>
      <c r="H14" s="373">
        <v>399</v>
      </c>
      <c r="I14" s="368">
        <v>118</v>
      </c>
      <c r="J14" s="368">
        <v>1538</v>
      </c>
      <c r="K14" s="484"/>
      <c r="M14" s="368">
        <v>294</v>
      </c>
      <c r="O14" s="418">
        <v>393</v>
      </c>
      <c r="Q14" s="373">
        <v>537</v>
      </c>
      <c r="T14" s="340"/>
      <c r="U14" s="340"/>
      <c r="V14" s="359"/>
      <c r="W14" s="418">
        <v>3176</v>
      </c>
      <c r="X14" s="456">
        <v>1108</v>
      </c>
      <c r="Y14" s="462">
        <v>2081</v>
      </c>
      <c r="Z14" s="436">
        <v>830</v>
      </c>
      <c r="AA14" s="405"/>
      <c r="AB14" s="368">
        <v>343</v>
      </c>
      <c r="AC14" s="372">
        <v>1538</v>
      </c>
      <c r="AD14" s="368">
        <v>573</v>
      </c>
      <c r="AE14" s="466">
        <v>2056</v>
      </c>
    </row>
    <row r="15" spans="1:31" ht="11.25" customHeight="1">
      <c r="A15" s="382">
        <f t="shared" si="0"/>
        <v>8</v>
      </c>
      <c r="B15" s="368">
        <v>33</v>
      </c>
      <c r="D15" s="395">
        <v>14</v>
      </c>
      <c r="E15" s="370">
        <v>1902</v>
      </c>
      <c r="F15" s="370">
        <v>217</v>
      </c>
      <c r="G15" s="370">
        <v>910</v>
      </c>
      <c r="H15" s="419">
        <v>393</v>
      </c>
      <c r="I15" s="419">
        <v>116</v>
      </c>
      <c r="J15" s="419">
        <v>1529</v>
      </c>
      <c r="M15" s="368">
        <v>330</v>
      </c>
      <c r="O15" s="418">
        <v>832</v>
      </c>
      <c r="Q15" s="373">
        <v>829</v>
      </c>
      <c r="T15" s="340"/>
      <c r="U15" s="340"/>
      <c r="V15" s="378"/>
      <c r="W15" s="359"/>
      <c r="X15" s="457">
        <v>1730</v>
      </c>
      <c r="Y15" s="487"/>
      <c r="Z15" s="436">
        <v>1018</v>
      </c>
      <c r="AA15" s="405"/>
      <c r="AB15" s="394"/>
      <c r="AC15" s="372">
        <v>1902</v>
      </c>
      <c r="AD15" s="368">
        <v>910</v>
      </c>
      <c r="AE15" s="466">
        <v>3138</v>
      </c>
    </row>
    <row r="16" spans="1:31" ht="11.25" customHeight="1">
      <c r="A16" s="382">
        <f t="shared" si="0"/>
        <v>7</v>
      </c>
      <c r="B16" s="373">
        <v>45</v>
      </c>
      <c r="D16" s="297">
        <v>15</v>
      </c>
      <c r="E16" s="418">
        <v>3176</v>
      </c>
      <c r="F16" s="418">
        <v>1747</v>
      </c>
      <c r="G16" s="461">
        <v>1024</v>
      </c>
      <c r="H16" s="368">
        <v>1086</v>
      </c>
      <c r="I16" s="368">
        <v>1625</v>
      </c>
      <c r="J16" s="368">
        <v>16</v>
      </c>
      <c r="K16" s="484"/>
      <c r="M16" s="368">
        <v>343</v>
      </c>
      <c r="O16" s="418">
        <v>980</v>
      </c>
      <c r="Q16" s="373">
        <v>830</v>
      </c>
      <c r="T16" s="340"/>
      <c r="U16" s="378"/>
      <c r="V16" s="378"/>
      <c r="W16" s="359"/>
      <c r="X16" s="476"/>
      <c r="Y16" s="392"/>
      <c r="Z16" s="373">
        <v>1038</v>
      </c>
      <c r="AA16" s="405"/>
      <c r="AB16" s="394"/>
      <c r="AC16" s="372">
        <v>2062</v>
      </c>
      <c r="AD16" s="368">
        <v>1086</v>
      </c>
      <c r="AE16" s="357"/>
    </row>
    <row r="17" spans="1:31" ht="11.25" customHeight="1">
      <c r="A17" s="382">
        <f t="shared" si="0"/>
        <v>7</v>
      </c>
      <c r="B17" s="418">
        <v>48</v>
      </c>
      <c r="D17" s="297">
        <v>16</v>
      </c>
      <c r="E17" s="368">
        <v>3138</v>
      </c>
      <c r="F17" s="373">
        <v>1741</v>
      </c>
      <c r="G17" s="373">
        <v>1018</v>
      </c>
      <c r="H17" s="368">
        <v>1058</v>
      </c>
      <c r="I17" s="368">
        <v>1592</v>
      </c>
      <c r="J17" s="373">
        <v>888</v>
      </c>
      <c r="K17" s="484"/>
      <c r="M17" s="368">
        <v>359</v>
      </c>
      <c r="O17" s="418">
        <v>1327</v>
      </c>
      <c r="Q17" s="373">
        <v>888</v>
      </c>
      <c r="T17" s="378"/>
      <c r="U17" s="378"/>
      <c r="V17" s="378"/>
      <c r="W17" s="378"/>
      <c r="X17" s="476"/>
      <c r="Y17" s="378"/>
      <c r="Z17" s="404"/>
      <c r="AA17" s="405"/>
      <c r="AB17" s="394"/>
      <c r="AC17" s="372">
        <v>2481</v>
      </c>
      <c r="AD17" s="368">
        <v>1592</v>
      </c>
      <c r="AE17" s="357"/>
    </row>
    <row r="18" spans="1:31" ht="11.25" customHeight="1">
      <c r="A18" s="382">
        <f t="shared" si="0"/>
        <v>7</v>
      </c>
      <c r="B18" s="368">
        <v>51</v>
      </c>
      <c r="D18" s="297">
        <v>17</v>
      </c>
      <c r="E18" s="368">
        <v>2949</v>
      </c>
      <c r="F18" s="368">
        <v>910</v>
      </c>
      <c r="G18" s="418">
        <v>980</v>
      </c>
      <c r="H18" s="373">
        <v>1038</v>
      </c>
      <c r="I18" s="368">
        <v>1538</v>
      </c>
      <c r="J18" s="368">
        <v>71</v>
      </c>
      <c r="K18" s="484"/>
      <c r="M18" s="368">
        <v>469</v>
      </c>
      <c r="O18" s="418">
        <v>1529</v>
      </c>
      <c r="Q18" s="373">
        <v>1018</v>
      </c>
      <c r="T18" s="378"/>
      <c r="U18" s="378"/>
      <c r="V18" s="378"/>
      <c r="W18" s="378"/>
      <c r="X18" s="476"/>
      <c r="Y18" s="378"/>
      <c r="Z18" s="404"/>
      <c r="AA18" s="357"/>
      <c r="AB18" s="394"/>
      <c r="AC18" s="372">
        <v>2771</v>
      </c>
      <c r="AD18" s="368">
        <v>1714</v>
      </c>
      <c r="AE18" s="357"/>
    </row>
    <row r="19" spans="1:31" ht="11.25" customHeight="1">
      <c r="A19" s="382">
        <f t="shared" si="0"/>
        <v>7</v>
      </c>
      <c r="B19" s="368">
        <v>67</v>
      </c>
      <c r="D19" s="297">
        <v>18</v>
      </c>
      <c r="E19" s="368">
        <v>1714</v>
      </c>
      <c r="F19" s="368">
        <v>2337</v>
      </c>
      <c r="G19" s="368">
        <v>1732</v>
      </c>
      <c r="H19" s="368">
        <v>33</v>
      </c>
      <c r="I19" s="368">
        <v>1519</v>
      </c>
      <c r="J19" s="368">
        <v>70</v>
      </c>
      <c r="M19" s="368">
        <v>573</v>
      </c>
      <c r="O19" s="418">
        <v>1646</v>
      </c>
      <c r="Q19" s="461">
        <v>1024</v>
      </c>
      <c r="T19" s="378"/>
      <c r="U19" s="378"/>
      <c r="V19" s="378"/>
      <c r="W19" s="378"/>
      <c r="X19" s="476"/>
      <c r="Y19" s="378"/>
      <c r="Z19" s="404"/>
      <c r="AA19" s="357"/>
      <c r="AB19" s="394"/>
      <c r="AC19" s="372">
        <v>2775</v>
      </c>
      <c r="AD19" s="368">
        <v>1718</v>
      </c>
      <c r="AE19" s="357"/>
    </row>
    <row r="20" spans="1:31" ht="11.25" customHeight="1">
      <c r="A20" s="382">
        <f t="shared" si="0"/>
        <v>7</v>
      </c>
      <c r="B20" s="373">
        <v>68</v>
      </c>
      <c r="D20" s="297">
        <v>19</v>
      </c>
      <c r="E20" s="418">
        <v>1675</v>
      </c>
      <c r="F20" s="373">
        <v>2194</v>
      </c>
      <c r="G20" s="373">
        <v>1730</v>
      </c>
      <c r="H20" s="368">
        <v>1501</v>
      </c>
      <c r="I20" s="368">
        <v>359</v>
      </c>
      <c r="J20" s="373">
        <v>68</v>
      </c>
      <c r="M20" s="368">
        <v>694</v>
      </c>
      <c r="O20" s="418">
        <v>1675</v>
      </c>
      <c r="Q20" s="373">
        <v>1038</v>
      </c>
      <c r="T20" s="378"/>
      <c r="U20" s="378"/>
      <c r="V20" s="378"/>
      <c r="W20" s="378"/>
      <c r="X20" s="476"/>
      <c r="Y20" s="378"/>
      <c r="Z20" s="404"/>
      <c r="AA20" s="357"/>
      <c r="AB20" s="394"/>
      <c r="AC20" s="391"/>
      <c r="AD20" s="368">
        <v>1732</v>
      </c>
      <c r="AE20" s="357"/>
    </row>
    <row r="21" spans="1:31" ht="11.25" customHeight="1">
      <c r="A21" s="382">
        <f t="shared" si="0"/>
        <v>7</v>
      </c>
      <c r="B21" s="368">
        <v>71</v>
      </c>
      <c r="D21" s="297">
        <v>20</v>
      </c>
      <c r="E21" s="418">
        <v>1646</v>
      </c>
      <c r="F21" s="418">
        <v>2171</v>
      </c>
      <c r="G21" s="418">
        <v>1720</v>
      </c>
      <c r="H21" s="373">
        <v>1477</v>
      </c>
      <c r="I21" s="368">
        <v>343</v>
      </c>
      <c r="J21" s="368">
        <v>2062</v>
      </c>
      <c r="K21" s="484"/>
      <c r="M21" s="368">
        <v>868</v>
      </c>
      <c r="O21" s="418">
        <v>1720</v>
      </c>
      <c r="Q21" s="373">
        <v>1094</v>
      </c>
      <c r="T21" s="378"/>
      <c r="U21" s="378"/>
      <c r="V21" s="378"/>
      <c r="W21" s="378"/>
      <c r="X21" s="476"/>
      <c r="Y21" s="378"/>
      <c r="Z21" s="404"/>
      <c r="AA21" s="357"/>
      <c r="AB21" s="394"/>
      <c r="AC21" s="391"/>
      <c r="AD21" s="368">
        <v>2337</v>
      </c>
      <c r="AE21" s="357"/>
    </row>
    <row r="22" spans="1:31" ht="11.25" customHeight="1">
      <c r="A22" s="382">
        <f t="shared" si="0"/>
        <v>7</v>
      </c>
      <c r="B22" s="373">
        <v>107</v>
      </c>
      <c r="D22" s="297">
        <v>21</v>
      </c>
      <c r="E22" s="357">
        <v>1640</v>
      </c>
      <c r="F22" s="373">
        <v>2081</v>
      </c>
      <c r="G22" s="368">
        <v>1718</v>
      </c>
      <c r="H22" s="418">
        <v>1327</v>
      </c>
      <c r="I22" s="368">
        <v>330</v>
      </c>
      <c r="J22" s="368">
        <v>2056</v>
      </c>
      <c r="K22" s="484"/>
      <c r="M22" s="368">
        <v>910</v>
      </c>
      <c r="O22" s="418">
        <v>1747</v>
      </c>
      <c r="Q22" s="373">
        <v>1108</v>
      </c>
      <c r="T22" s="378"/>
      <c r="U22" s="378"/>
      <c r="V22" s="378"/>
      <c r="W22" s="378"/>
      <c r="X22" s="476"/>
      <c r="Y22" s="378"/>
      <c r="Z22" s="404"/>
      <c r="AA22" s="357"/>
      <c r="AB22" s="394"/>
      <c r="AC22" s="391"/>
      <c r="AD22" s="357"/>
      <c r="AE22" s="357"/>
    </row>
    <row r="23" spans="1:17" ht="11.25" customHeight="1">
      <c r="A23" s="382">
        <f t="shared" si="0"/>
        <v>7</v>
      </c>
      <c r="B23" s="368">
        <v>111</v>
      </c>
      <c r="D23" s="297">
        <v>22</v>
      </c>
      <c r="E23" s="373">
        <v>888</v>
      </c>
      <c r="F23" s="373">
        <v>503</v>
      </c>
      <c r="G23" s="373">
        <v>2826</v>
      </c>
      <c r="H23" s="368">
        <v>1114</v>
      </c>
      <c r="I23" s="368">
        <v>294</v>
      </c>
      <c r="J23" s="368">
        <v>1902</v>
      </c>
      <c r="M23" s="368">
        <v>1058</v>
      </c>
      <c r="O23" s="418">
        <v>2171</v>
      </c>
      <c r="Q23" s="373">
        <v>1477</v>
      </c>
    </row>
    <row r="24" spans="1:17" ht="11.25" customHeight="1">
      <c r="A24" s="382">
        <f t="shared" si="0"/>
        <v>7</v>
      </c>
      <c r="B24" s="418">
        <v>116</v>
      </c>
      <c r="D24" s="297">
        <v>23</v>
      </c>
      <c r="E24" s="368">
        <v>868</v>
      </c>
      <c r="F24" s="373">
        <v>494</v>
      </c>
      <c r="G24" s="368">
        <v>2775</v>
      </c>
      <c r="H24" s="373">
        <v>1108</v>
      </c>
      <c r="I24" s="373">
        <v>292</v>
      </c>
      <c r="J24" s="373">
        <v>399</v>
      </c>
      <c r="M24" s="368">
        <v>1086</v>
      </c>
      <c r="O24" s="418">
        <v>3176</v>
      </c>
      <c r="Q24" s="373">
        <v>1730</v>
      </c>
    </row>
    <row r="25" spans="1:17" ht="11.25" customHeight="1">
      <c r="A25" s="382">
        <f t="shared" si="0"/>
        <v>7</v>
      </c>
      <c r="B25" s="368">
        <v>118</v>
      </c>
      <c r="D25" s="297">
        <v>24</v>
      </c>
      <c r="E25" s="418">
        <v>832</v>
      </c>
      <c r="F25" s="368">
        <v>469</v>
      </c>
      <c r="G25" s="368">
        <v>2771</v>
      </c>
      <c r="H25" s="373">
        <v>1094</v>
      </c>
      <c r="I25" s="368">
        <v>234</v>
      </c>
      <c r="J25" s="418">
        <v>393</v>
      </c>
      <c r="M25" s="368">
        <v>1114</v>
      </c>
      <c r="N25" s="263"/>
      <c r="Q25" s="373">
        <v>1741</v>
      </c>
    </row>
    <row r="26" spans="1:28" ht="11.25" customHeight="1">
      <c r="A26" s="382">
        <f t="shared" si="0"/>
        <v>7</v>
      </c>
      <c r="B26" s="373">
        <v>135</v>
      </c>
      <c r="D26" s="297">
        <v>25</v>
      </c>
      <c r="E26" s="373">
        <v>830</v>
      </c>
      <c r="F26" s="373">
        <v>461</v>
      </c>
      <c r="G26" s="368">
        <v>2481</v>
      </c>
      <c r="H26" s="373">
        <v>171</v>
      </c>
      <c r="I26" s="368">
        <v>233</v>
      </c>
      <c r="J26" s="368">
        <v>118</v>
      </c>
      <c r="M26" s="368">
        <v>1501</v>
      </c>
      <c r="Q26" s="373">
        <v>2081</v>
      </c>
      <c r="S26" s="357"/>
      <c r="T26" s="357"/>
      <c r="U26" s="357"/>
      <c r="V26" s="357"/>
      <c r="W26" s="357"/>
      <c r="X26" s="357"/>
      <c r="AB26" s="483" t="s">
        <v>509</v>
      </c>
    </row>
    <row r="27" spans="1:28" ht="11.25" customHeight="1">
      <c r="A27" s="382">
        <f t="shared" si="0"/>
        <v>7</v>
      </c>
      <c r="B27" s="373">
        <v>141</v>
      </c>
      <c r="D27" s="297">
        <v>26</v>
      </c>
      <c r="E27" s="373">
        <v>829</v>
      </c>
      <c r="F27" s="368">
        <v>111</v>
      </c>
      <c r="G27" s="368">
        <v>67</v>
      </c>
      <c r="H27" s="368">
        <v>148</v>
      </c>
      <c r="I27" s="368">
        <v>217</v>
      </c>
      <c r="J27" s="418">
        <v>116</v>
      </c>
      <c r="M27" s="368">
        <v>1519</v>
      </c>
      <c r="O27" s="357"/>
      <c r="Q27" s="373">
        <v>2194</v>
      </c>
      <c r="S27" s="357"/>
      <c r="T27" s="357"/>
      <c r="U27" s="357"/>
      <c r="V27" s="357"/>
      <c r="W27" s="357"/>
      <c r="X27" s="357"/>
      <c r="AB27" s="483" t="s">
        <v>510</v>
      </c>
    </row>
    <row r="28" spans="1:28" ht="11.25" customHeight="1">
      <c r="A28" s="382">
        <f t="shared" si="0"/>
        <v>7</v>
      </c>
      <c r="B28" s="368">
        <v>148</v>
      </c>
      <c r="D28" s="297">
        <v>27</v>
      </c>
      <c r="E28" s="368">
        <v>694</v>
      </c>
      <c r="F28" s="373">
        <v>107</v>
      </c>
      <c r="G28" s="368">
        <v>51</v>
      </c>
      <c r="H28" s="373">
        <v>141</v>
      </c>
      <c r="I28" s="373">
        <v>45</v>
      </c>
      <c r="J28" s="373">
        <v>537</v>
      </c>
      <c r="K28" s="484"/>
      <c r="M28" s="368">
        <v>1538</v>
      </c>
      <c r="Q28" s="373">
        <v>2826</v>
      </c>
      <c r="S28" s="357"/>
      <c r="T28" s="357"/>
      <c r="U28" s="357"/>
      <c r="V28" s="357"/>
      <c r="W28" s="357"/>
      <c r="X28" s="357"/>
      <c r="AB28" s="483" t="s">
        <v>511</v>
      </c>
    </row>
    <row r="29" spans="1:28" ht="11.25" customHeight="1">
      <c r="A29" s="382">
        <f t="shared" si="0"/>
        <v>7</v>
      </c>
      <c r="B29" s="373">
        <v>171</v>
      </c>
      <c r="D29" s="395">
        <v>28</v>
      </c>
      <c r="E29" s="370">
        <v>573</v>
      </c>
      <c r="F29" s="374">
        <v>93</v>
      </c>
      <c r="G29" s="419">
        <v>48</v>
      </c>
      <c r="H29" s="374">
        <v>135</v>
      </c>
      <c r="I29" s="370">
        <v>33</v>
      </c>
      <c r="J29" s="419">
        <v>1529</v>
      </c>
      <c r="K29" s="484"/>
      <c r="M29" s="368">
        <v>1592</v>
      </c>
      <c r="AB29" s="483" t="s">
        <v>512</v>
      </c>
    </row>
    <row r="30" spans="1:28" ht="11.25" customHeight="1">
      <c r="A30" s="382">
        <f t="shared" si="0"/>
        <v>7</v>
      </c>
      <c r="B30" s="368">
        <v>233</v>
      </c>
      <c r="D30" s="297">
        <v>29</v>
      </c>
      <c r="E30" s="373">
        <v>171</v>
      </c>
      <c r="F30" s="368">
        <v>67</v>
      </c>
      <c r="G30" s="368">
        <v>1114</v>
      </c>
      <c r="H30" s="368">
        <v>111</v>
      </c>
      <c r="I30" s="368">
        <v>1501</v>
      </c>
      <c r="J30" s="368">
        <v>359</v>
      </c>
      <c r="M30" s="368">
        <v>1625</v>
      </c>
      <c r="AB30" s="483" t="s">
        <v>513</v>
      </c>
    </row>
    <row r="31" spans="1:28" ht="11.25" customHeight="1">
      <c r="A31" s="382">
        <f t="shared" si="0"/>
        <v>7</v>
      </c>
      <c r="B31" s="368">
        <v>234</v>
      </c>
      <c r="D31" s="297">
        <v>30</v>
      </c>
      <c r="E31" s="368">
        <v>148</v>
      </c>
      <c r="F31" s="368">
        <v>51</v>
      </c>
      <c r="G31" s="368">
        <v>868</v>
      </c>
      <c r="H31" s="373">
        <v>107</v>
      </c>
      <c r="I31" s="373">
        <v>1477</v>
      </c>
      <c r="J31" s="368">
        <v>1718</v>
      </c>
      <c r="M31" s="368">
        <v>1714</v>
      </c>
      <c r="AB31" s="483" t="s">
        <v>514</v>
      </c>
    </row>
    <row r="32" spans="1:28" ht="11.25" customHeight="1">
      <c r="A32" s="382">
        <f t="shared" si="0"/>
        <v>7</v>
      </c>
      <c r="B32" s="373">
        <v>292</v>
      </c>
      <c r="D32" s="297">
        <v>31</v>
      </c>
      <c r="E32" s="373">
        <v>141</v>
      </c>
      <c r="F32" s="418">
        <v>48</v>
      </c>
      <c r="G32" s="373">
        <v>292</v>
      </c>
      <c r="H32" s="373">
        <v>93</v>
      </c>
      <c r="I32" s="368">
        <v>2771</v>
      </c>
      <c r="J32" s="373">
        <v>2826</v>
      </c>
      <c r="M32" s="368">
        <v>1718</v>
      </c>
      <c r="AB32" s="483" t="s">
        <v>515</v>
      </c>
    </row>
    <row r="33" spans="1:28" ht="11.25" customHeight="1">
      <c r="A33" s="382">
        <f t="shared" si="0"/>
        <v>7</v>
      </c>
      <c r="B33" s="368">
        <v>294</v>
      </c>
      <c r="D33" s="297">
        <v>32</v>
      </c>
      <c r="E33" s="373">
        <v>135</v>
      </c>
      <c r="F33" s="373">
        <v>45</v>
      </c>
      <c r="G33" s="368">
        <v>234</v>
      </c>
      <c r="H33" s="373">
        <v>2194</v>
      </c>
      <c r="I33" s="368">
        <v>1058</v>
      </c>
      <c r="J33" s="373">
        <v>829</v>
      </c>
      <c r="AB33" s="483" t="s">
        <v>516</v>
      </c>
    </row>
    <row r="34" spans="1:10" ht="11.25" customHeight="1">
      <c r="A34" s="382">
        <f t="shared" si="0"/>
        <v>7</v>
      </c>
      <c r="B34" s="368">
        <v>330</v>
      </c>
      <c r="D34" s="297">
        <v>33</v>
      </c>
      <c r="E34" s="373">
        <v>1038</v>
      </c>
      <c r="F34" s="368">
        <v>2481</v>
      </c>
      <c r="G34" s="368">
        <v>233</v>
      </c>
      <c r="H34" s="418">
        <v>2171</v>
      </c>
      <c r="I34" s="368">
        <v>1902</v>
      </c>
      <c r="J34" s="368">
        <v>694</v>
      </c>
    </row>
    <row r="35" spans="1:10" ht="11.25" customHeight="1">
      <c r="A35" s="382">
        <f t="shared" si="0"/>
        <v>7</v>
      </c>
      <c r="B35" s="368">
        <v>343</v>
      </c>
      <c r="D35" s="297">
        <v>34</v>
      </c>
      <c r="E35" s="368">
        <v>2949</v>
      </c>
      <c r="F35" s="368">
        <v>217</v>
      </c>
      <c r="G35" s="418">
        <v>116</v>
      </c>
      <c r="H35" s="373">
        <v>2081</v>
      </c>
      <c r="I35" s="373">
        <v>399</v>
      </c>
      <c r="J35" s="368">
        <v>573</v>
      </c>
    </row>
    <row r="36" spans="1:10" ht="11.25" customHeight="1">
      <c r="A36" s="382">
        <f t="shared" si="0"/>
        <v>7</v>
      </c>
      <c r="B36" s="418">
        <v>393</v>
      </c>
      <c r="D36" s="297">
        <v>35</v>
      </c>
      <c r="E36" s="368">
        <v>1714</v>
      </c>
      <c r="F36" s="373">
        <v>494</v>
      </c>
      <c r="G36" s="373">
        <v>1730</v>
      </c>
      <c r="H36" s="373">
        <v>503</v>
      </c>
      <c r="I36" s="418">
        <v>832</v>
      </c>
      <c r="J36" s="418">
        <v>1646</v>
      </c>
    </row>
    <row r="37" spans="1:10" ht="11.25" customHeight="1">
      <c r="A37" s="382">
        <f t="shared" si="0"/>
        <v>7</v>
      </c>
      <c r="B37" s="373">
        <v>461</v>
      </c>
      <c r="D37" s="297">
        <v>36</v>
      </c>
      <c r="E37" s="418">
        <v>1675</v>
      </c>
      <c r="F37" s="368">
        <v>469</v>
      </c>
      <c r="G37" s="418">
        <v>1720</v>
      </c>
      <c r="H37" s="368">
        <v>2056</v>
      </c>
      <c r="I37" s="373">
        <v>830</v>
      </c>
      <c r="J37" s="357">
        <v>1640</v>
      </c>
    </row>
    <row r="38" spans="1:10" ht="11.25" customHeight="1">
      <c r="A38" s="382">
        <f t="shared" si="0"/>
        <v>7</v>
      </c>
      <c r="B38" s="368">
        <v>469</v>
      </c>
      <c r="D38" s="297">
        <v>37</v>
      </c>
      <c r="E38" s="368">
        <v>1592</v>
      </c>
      <c r="F38" s="373">
        <v>461</v>
      </c>
      <c r="G38" s="368">
        <v>2775</v>
      </c>
      <c r="H38" s="368">
        <v>910</v>
      </c>
      <c r="I38" s="418">
        <v>1327</v>
      </c>
      <c r="J38" s="373">
        <v>888</v>
      </c>
    </row>
    <row r="39" spans="1:10" ht="11.25" customHeight="1">
      <c r="A39" s="382">
        <f t="shared" si="0"/>
        <v>7</v>
      </c>
      <c r="B39" s="373">
        <v>494</v>
      </c>
      <c r="D39" s="297">
        <v>38</v>
      </c>
      <c r="E39" s="373">
        <v>399</v>
      </c>
      <c r="F39" s="418">
        <v>3176</v>
      </c>
      <c r="G39" s="368">
        <v>343</v>
      </c>
      <c r="H39" s="368">
        <v>2337</v>
      </c>
      <c r="I39" s="368">
        <v>1732</v>
      </c>
      <c r="J39" s="368">
        <v>1519</v>
      </c>
    </row>
    <row r="40" spans="1:10" ht="11.25" customHeight="1">
      <c r="A40" s="382">
        <f t="shared" si="0"/>
        <v>7</v>
      </c>
      <c r="B40" s="373">
        <v>503</v>
      </c>
      <c r="D40" s="297">
        <v>39</v>
      </c>
      <c r="E40" s="418">
        <v>980</v>
      </c>
      <c r="F40" s="368">
        <v>3138</v>
      </c>
      <c r="G40" s="368">
        <v>330</v>
      </c>
      <c r="H40" s="368">
        <v>16</v>
      </c>
      <c r="I40" s="368">
        <v>70</v>
      </c>
      <c r="J40" s="418">
        <v>393</v>
      </c>
    </row>
    <row r="41" spans="1:22" ht="11.25" customHeight="1">
      <c r="A41" s="382">
        <f t="shared" si="0"/>
        <v>7</v>
      </c>
      <c r="B41" s="373">
        <v>537</v>
      </c>
      <c r="D41" s="297">
        <v>40</v>
      </c>
      <c r="E41" s="373">
        <v>1108</v>
      </c>
      <c r="F41" s="368">
        <v>16</v>
      </c>
      <c r="G41" s="368">
        <v>294</v>
      </c>
      <c r="H41" s="373">
        <v>1741</v>
      </c>
      <c r="I41" s="373">
        <v>1018</v>
      </c>
      <c r="J41" s="368">
        <v>118</v>
      </c>
      <c r="V41" s="467"/>
    </row>
    <row r="42" spans="1:22" ht="11.25" customHeight="1">
      <c r="A42" s="382">
        <f t="shared" si="0"/>
        <v>7</v>
      </c>
      <c r="B42" s="368">
        <v>573</v>
      </c>
      <c r="D42" s="297">
        <v>41</v>
      </c>
      <c r="E42" s="373">
        <v>1094</v>
      </c>
      <c r="F42" s="368">
        <v>1538</v>
      </c>
      <c r="G42" s="368">
        <v>33</v>
      </c>
      <c r="H42" s="373">
        <v>537</v>
      </c>
      <c r="I42" s="368">
        <v>1625</v>
      </c>
      <c r="J42" s="373">
        <v>68</v>
      </c>
      <c r="V42" s="467"/>
    </row>
    <row r="43" spans="1:22" ht="11.25" customHeight="1">
      <c r="A43" s="382">
        <f t="shared" si="0"/>
        <v>7</v>
      </c>
      <c r="B43" s="368">
        <v>694</v>
      </c>
      <c r="D43" s="395">
        <v>42</v>
      </c>
      <c r="E43" s="419">
        <v>1747</v>
      </c>
      <c r="F43" s="463">
        <v>1024</v>
      </c>
      <c r="G43" s="370">
        <v>1086</v>
      </c>
      <c r="H43" s="419">
        <v>1529</v>
      </c>
      <c r="I43" s="370">
        <v>71</v>
      </c>
      <c r="J43" s="370">
        <v>2062</v>
      </c>
      <c r="V43" s="467"/>
    </row>
    <row r="44" spans="1:22" ht="11.25" customHeight="1">
      <c r="A44" s="382">
        <f t="shared" si="0"/>
        <v>7</v>
      </c>
      <c r="B44" s="373">
        <v>829</v>
      </c>
      <c r="D44" s="297">
        <v>43</v>
      </c>
      <c r="E44" s="368">
        <v>1732</v>
      </c>
      <c r="F44" s="368">
        <v>1501</v>
      </c>
      <c r="G44" s="368">
        <v>33</v>
      </c>
      <c r="H44" s="373">
        <v>1477</v>
      </c>
      <c r="I44" s="418">
        <v>1529</v>
      </c>
      <c r="J44" s="368">
        <v>2481</v>
      </c>
      <c r="V44" s="467"/>
    </row>
    <row r="45" spans="1:22" ht="11.25" customHeight="1">
      <c r="A45" s="382">
        <f t="shared" si="0"/>
        <v>7</v>
      </c>
      <c r="B45" s="418">
        <v>832</v>
      </c>
      <c r="D45" s="297">
        <v>44</v>
      </c>
      <c r="E45" s="368">
        <v>70</v>
      </c>
      <c r="F45" s="368">
        <v>359</v>
      </c>
      <c r="G45" s="368">
        <v>1086</v>
      </c>
      <c r="H45" s="368">
        <v>2771</v>
      </c>
      <c r="I45" s="373">
        <v>1741</v>
      </c>
      <c r="J45" s="368">
        <v>217</v>
      </c>
      <c r="V45" s="467"/>
    </row>
    <row r="46" spans="1:22" ht="11.25" customHeight="1">
      <c r="A46" s="382">
        <f t="shared" si="0"/>
        <v>7</v>
      </c>
      <c r="B46" s="368">
        <v>868</v>
      </c>
      <c r="D46" s="297">
        <v>45</v>
      </c>
      <c r="E46" s="373">
        <v>1018</v>
      </c>
      <c r="F46" s="418">
        <v>980</v>
      </c>
      <c r="G46" s="373">
        <v>1730</v>
      </c>
      <c r="H46" s="368">
        <v>1058</v>
      </c>
      <c r="I46" s="373">
        <v>2081</v>
      </c>
      <c r="J46" s="373">
        <v>494</v>
      </c>
      <c r="V46" s="467"/>
    </row>
    <row r="47" spans="1:22" ht="11.25" customHeight="1">
      <c r="A47" s="382">
        <f t="shared" si="0"/>
        <v>7</v>
      </c>
      <c r="B47" s="368">
        <v>910</v>
      </c>
      <c r="D47" s="297">
        <v>46</v>
      </c>
      <c r="E47" s="368">
        <v>694</v>
      </c>
      <c r="F47" s="373">
        <v>1108</v>
      </c>
      <c r="G47" s="418">
        <v>1720</v>
      </c>
      <c r="H47" s="368">
        <v>1902</v>
      </c>
      <c r="I47" s="373">
        <v>503</v>
      </c>
      <c r="J47" s="368">
        <v>1714</v>
      </c>
      <c r="V47" s="467"/>
    </row>
    <row r="48" spans="1:22" ht="11.25" customHeight="1">
      <c r="A48" s="382">
        <f t="shared" si="0"/>
        <v>7</v>
      </c>
      <c r="B48" s="373">
        <v>1018</v>
      </c>
      <c r="D48" s="297">
        <v>47</v>
      </c>
      <c r="E48" s="368">
        <v>573</v>
      </c>
      <c r="F48" s="373">
        <v>1094</v>
      </c>
      <c r="G48" s="368">
        <v>868</v>
      </c>
      <c r="H48" s="373">
        <v>399</v>
      </c>
      <c r="I48" s="368">
        <v>2056</v>
      </c>
      <c r="J48" s="418">
        <v>1675</v>
      </c>
      <c r="V48" s="467"/>
    </row>
    <row r="49" spans="1:22" ht="11.25" customHeight="1">
      <c r="A49" s="382">
        <f t="shared" si="0"/>
        <v>7</v>
      </c>
      <c r="B49" s="461">
        <v>1024</v>
      </c>
      <c r="D49" s="297">
        <v>48</v>
      </c>
      <c r="E49" s="368">
        <v>1625</v>
      </c>
      <c r="F49" s="418">
        <v>1747</v>
      </c>
      <c r="G49" s="373">
        <v>292</v>
      </c>
      <c r="H49" s="373">
        <v>537</v>
      </c>
      <c r="I49" s="368">
        <v>910</v>
      </c>
      <c r="J49" s="368">
        <v>1592</v>
      </c>
      <c r="V49" s="467"/>
    </row>
    <row r="50" spans="1:10" ht="11.25" customHeight="1">
      <c r="A50" s="382">
        <f t="shared" si="0"/>
        <v>7</v>
      </c>
      <c r="B50" s="373">
        <v>1038</v>
      </c>
      <c r="D50" s="297">
        <v>49</v>
      </c>
      <c r="E50" s="368">
        <v>71</v>
      </c>
      <c r="F50" s="373">
        <v>171</v>
      </c>
      <c r="G50" s="368">
        <v>67</v>
      </c>
      <c r="H50" s="368">
        <v>70</v>
      </c>
      <c r="I50" s="368">
        <v>2337</v>
      </c>
      <c r="J50" s="418">
        <v>832</v>
      </c>
    </row>
    <row r="51" spans="1:10" ht="11.25" customHeight="1">
      <c r="A51" s="382">
        <f t="shared" si="0"/>
        <v>7</v>
      </c>
      <c r="B51" s="368">
        <v>1058</v>
      </c>
      <c r="D51" s="297">
        <v>50</v>
      </c>
      <c r="E51" s="373">
        <v>135</v>
      </c>
      <c r="F51" s="368">
        <v>111</v>
      </c>
      <c r="G51" s="368">
        <v>2062</v>
      </c>
      <c r="H51" s="368">
        <v>2775</v>
      </c>
      <c r="I51" s="368">
        <v>469</v>
      </c>
      <c r="J51" s="373">
        <v>830</v>
      </c>
    </row>
    <row r="52" spans="1:10" ht="11.25" customHeight="1">
      <c r="A52" s="382">
        <f t="shared" si="0"/>
        <v>7</v>
      </c>
      <c r="B52" s="368">
        <v>1086</v>
      </c>
      <c r="D52" s="297">
        <v>51</v>
      </c>
      <c r="E52" s="373">
        <v>1038</v>
      </c>
      <c r="F52" s="368">
        <v>148</v>
      </c>
      <c r="G52" s="368">
        <v>234</v>
      </c>
      <c r="H52" s="368">
        <v>343</v>
      </c>
      <c r="I52" s="373">
        <v>461</v>
      </c>
      <c r="J52" s="418">
        <v>1327</v>
      </c>
    </row>
    <row r="53" spans="1:11" ht="11.25" customHeight="1">
      <c r="A53" s="382">
        <f t="shared" si="0"/>
        <v>7</v>
      </c>
      <c r="B53" s="373">
        <v>1094</v>
      </c>
      <c r="D53" s="297">
        <v>52</v>
      </c>
      <c r="E53" s="368">
        <v>2949</v>
      </c>
      <c r="F53" s="373">
        <v>141</v>
      </c>
      <c r="G53" s="368">
        <v>233</v>
      </c>
      <c r="H53" s="368">
        <v>330</v>
      </c>
      <c r="I53" s="368">
        <v>1519</v>
      </c>
      <c r="J53" s="368">
        <v>51</v>
      </c>
      <c r="K53" s="482" t="s">
        <v>508</v>
      </c>
    </row>
    <row r="54" spans="1:10" ht="11.25" customHeight="1">
      <c r="A54" s="382">
        <f t="shared" si="0"/>
        <v>7</v>
      </c>
      <c r="B54" s="373">
        <v>1108</v>
      </c>
      <c r="D54" s="297">
        <v>53</v>
      </c>
      <c r="E54" s="373">
        <v>107</v>
      </c>
      <c r="F54" s="368">
        <v>1114</v>
      </c>
      <c r="G54" s="418">
        <v>116</v>
      </c>
      <c r="H54" s="368">
        <v>294</v>
      </c>
      <c r="I54" s="418">
        <v>393</v>
      </c>
      <c r="J54" s="418">
        <v>48</v>
      </c>
    </row>
    <row r="55" spans="1:10" ht="11.25" customHeight="1">
      <c r="A55" s="382">
        <f t="shared" si="0"/>
        <v>7</v>
      </c>
      <c r="B55" s="368">
        <v>1114</v>
      </c>
      <c r="D55" s="297">
        <v>54</v>
      </c>
      <c r="E55" s="373">
        <v>93</v>
      </c>
      <c r="F55" s="418">
        <v>1646</v>
      </c>
      <c r="G55" s="368">
        <v>16</v>
      </c>
      <c r="H55" s="368">
        <v>359</v>
      </c>
      <c r="I55" s="368">
        <v>118</v>
      </c>
      <c r="J55" s="373">
        <v>45</v>
      </c>
    </row>
    <row r="56" spans="1:28" ht="11.25" customHeight="1">
      <c r="A56" s="382">
        <f t="shared" si="0"/>
        <v>7</v>
      </c>
      <c r="B56" s="368">
        <v>1501</v>
      </c>
      <c r="D56" s="297">
        <v>55</v>
      </c>
      <c r="E56" s="418">
        <v>3176</v>
      </c>
      <c r="F56" s="357">
        <v>1640</v>
      </c>
      <c r="G56" s="368">
        <v>1538</v>
      </c>
      <c r="H56" s="368">
        <v>1718</v>
      </c>
      <c r="I56" s="373">
        <v>68</v>
      </c>
      <c r="J56" s="373">
        <v>2194</v>
      </c>
      <c r="AB56" s="467"/>
    </row>
    <row r="57" spans="1:28" ht="11.25" customHeight="1">
      <c r="A57" s="382">
        <f t="shared" si="0"/>
        <v>7</v>
      </c>
      <c r="B57" s="418">
        <v>1529</v>
      </c>
      <c r="D57" s="395">
        <v>56</v>
      </c>
      <c r="E57" s="370">
        <v>3138</v>
      </c>
      <c r="F57" s="374">
        <v>888</v>
      </c>
      <c r="G57" s="463">
        <v>1024</v>
      </c>
      <c r="H57" s="374">
        <v>2826</v>
      </c>
      <c r="I57" s="374">
        <v>829</v>
      </c>
      <c r="J57" s="419">
        <v>2171</v>
      </c>
      <c r="AB57" s="467"/>
    </row>
    <row r="58" spans="1:28" ht="11.25" customHeight="1">
      <c r="A58" s="382">
        <f t="shared" si="0"/>
        <v>7</v>
      </c>
      <c r="B58" s="368">
        <v>1538</v>
      </c>
      <c r="D58" s="297">
        <v>57</v>
      </c>
      <c r="E58" s="373">
        <v>1477</v>
      </c>
      <c r="F58" s="373">
        <v>830</v>
      </c>
      <c r="G58" s="373">
        <v>1108</v>
      </c>
      <c r="H58" s="368">
        <v>573</v>
      </c>
      <c r="I58" s="373">
        <v>171</v>
      </c>
      <c r="J58" s="368">
        <v>294</v>
      </c>
      <c r="AB58" s="467"/>
    </row>
    <row r="59" spans="1:28" ht="11.25" customHeight="1">
      <c r="A59" s="382">
        <f t="shared" si="0"/>
        <v>7</v>
      </c>
      <c r="B59" s="368">
        <v>1592</v>
      </c>
      <c r="D59" s="297">
        <v>58</v>
      </c>
      <c r="E59" s="368">
        <v>868</v>
      </c>
      <c r="F59" s="418">
        <v>1327</v>
      </c>
      <c r="G59" s="373">
        <v>1094</v>
      </c>
      <c r="H59" s="368">
        <v>469</v>
      </c>
      <c r="I59" s="368">
        <v>111</v>
      </c>
      <c r="J59" s="368">
        <v>359</v>
      </c>
      <c r="AB59" s="467"/>
    </row>
    <row r="60" spans="1:28" ht="11.25" customHeight="1">
      <c r="A60" s="382">
        <f t="shared" si="0"/>
        <v>7</v>
      </c>
      <c r="B60" s="368">
        <v>1625</v>
      </c>
      <c r="D60" s="297">
        <v>59</v>
      </c>
      <c r="E60" s="373">
        <v>292</v>
      </c>
      <c r="F60" s="368">
        <v>51</v>
      </c>
      <c r="G60" s="418">
        <v>1747</v>
      </c>
      <c r="H60" s="373">
        <v>461</v>
      </c>
      <c r="I60" s="368">
        <v>148</v>
      </c>
      <c r="J60" s="368">
        <v>1718</v>
      </c>
      <c r="AB60" s="467"/>
    </row>
    <row r="61" spans="1:28" ht="11.25" customHeight="1">
      <c r="A61" s="382">
        <f t="shared" si="0"/>
        <v>7</v>
      </c>
      <c r="B61" s="357">
        <v>1640</v>
      </c>
      <c r="D61" s="297">
        <v>60</v>
      </c>
      <c r="E61" s="368">
        <v>67</v>
      </c>
      <c r="F61" s="418">
        <v>48</v>
      </c>
      <c r="G61" s="368">
        <v>1058</v>
      </c>
      <c r="H61" s="368">
        <v>1519</v>
      </c>
      <c r="I61" s="373">
        <v>141</v>
      </c>
      <c r="J61" s="418">
        <v>3176</v>
      </c>
      <c r="AB61" s="467"/>
    </row>
    <row r="62" spans="1:28" ht="11.25" customHeight="1">
      <c r="A62" s="382">
        <f t="shared" si="0"/>
        <v>7</v>
      </c>
      <c r="B62" s="418">
        <v>1646</v>
      </c>
      <c r="D62" s="297">
        <v>61</v>
      </c>
      <c r="E62" s="368">
        <v>2062</v>
      </c>
      <c r="F62" s="368">
        <v>2056</v>
      </c>
      <c r="G62" s="368">
        <v>1902</v>
      </c>
      <c r="H62" s="418">
        <v>393</v>
      </c>
      <c r="I62" s="368">
        <v>1114</v>
      </c>
      <c r="J62" s="368">
        <v>3138</v>
      </c>
      <c r="AB62" s="467"/>
    </row>
    <row r="63" spans="1:28" ht="11.25" customHeight="1">
      <c r="A63" s="382">
        <f t="shared" si="0"/>
        <v>7</v>
      </c>
      <c r="B63" s="418">
        <v>1675</v>
      </c>
      <c r="D63" s="297">
        <v>62</v>
      </c>
      <c r="E63" s="357">
        <v>1640</v>
      </c>
      <c r="F63" s="368">
        <v>910</v>
      </c>
      <c r="G63" s="368">
        <v>1732</v>
      </c>
      <c r="H63" s="368">
        <v>118</v>
      </c>
      <c r="I63" s="418">
        <v>1646</v>
      </c>
      <c r="J63" s="373">
        <v>45</v>
      </c>
      <c r="AB63" s="467"/>
    </row>
    <row r="64" spans="1:28" ht="11.25" customHeight="1">
      <c r="A64" s="382">
        <f t="shared" si="0"/>
        <v>7</v>
      </c>
      <c r="B64" s="368">
        <v>1718</v>
      </c>
      <c r="D64" s="297">
        <v>63</v>
      </c>
      <c r="E64" s="373">
        <v>888</v>
      </c>
      <c r="F64" s="368">
        <v>2337</v>
      </c>
      <c r="G64" s="368">
        <v>70</v>
      </c>
      <c r="H64" s="368">
        <v>16</v>
      </c>
      <c r="I64" s="373">
        <v>1038</v>
      </c>
      <c r="J64" s="373">
        <v>2194</v>
      </c>
      <c r="V64" s="467"/>
      <c r="W64" s="467"/>
      <c r="X64" s="467"/>
      <c r="Y64" s="467"/>
      <c r="Z64" s="467"/>
      <c r="AA64" s="467"/>
      <c r="AB64" s="467"/>
    </row>
    <row r="65" spans="1:10" ht="11.25" customHeight="1">
      <c r="A65" s="382">
        <f aca="true" t="shared" si="1" ref="A65:A82">COUNTIF($E$2:$J$99,B65)</f>
        <v>7</v>
      </c>
      <c r="B65" s="418">
        <v>1720</v>
      </c>
      <c r="D65" s="297">
        <v>64</v>
      </c>
      <c r="E65" s="373">
        <v>830</v>
      </c>
      <c r="F65" s="373">
        <v>1741</v>
      </c>
      <c r="G65" s="373">
        <v>1018</v>
      </c>
      <c r="H65" s="373">
        <v>1477</v>
      </c>
      <c r="I65" s="368">
        <v>33</v>
      </c>
      <c r="J65" s="368">
        <v>234</v>
      </c>
    </row>
    <row r="66" spans="1:10" ht="11.25" customHeight="1">
      <c r="A66" s="382">
        <f t="shared" si="1"/>
        <v>7</v>
      </c>
      <c r="B66" s="373">
        <v>1730</v>
      </c>
      <c r="D66" s="297">
        <v>65</v>
      </c>
      <c r="E66" s="368">
        <v>2775</v>
      </c>
      <c r="F66" s="373">
        <v>2081</v>
      </c>
      <c r="G66" s="368">
        <v>694</v>
      </c>
      <c r="H66" s="461">
        <v>1024</v>
      </c>
      <c r="I66" s="368">
        <v>1086</v>
      </c>
      <c r="J66" s="368">
        <v>233</v>
      </c>
    </row>
    <row r="67" spans="1:10" ht="11.25" customHeight="1">
      <c r="A67" s="382">
        <f t="shared" si="1"/>
        <v>7</v>
      </c>
      <c r="B67" s="368">
        <v>1732</v>
      </c>
      <c r="D67" s="297">
        <v>66</v>
      </c>
      <c r="E67" s="368">
        <v>343</v>
      </c>
      <c r="F67" s="373">
        <v>503</v>
      </c>
      <c r="G67" s="373">
        <v>494</v>
      </c>
      <c r="H67" s="368">
        <v>2949</v>
      </c>
      <c r="I67" s="373">
        <v>1730</v>
      </c>
      <c r="J67" s="418">
        <v>116</v>
      </c>
    </row>
    <row r="68" spans="1:10" ht="11.25" customHeight="1">
      <c r="A68" s="382">
        <f t="shared" si="1"/>
        <v>7</v>
      </c>
      <c r="B68" s="373">
        <v>1741</v>
      </c>
      <c r="D68" s="297">
        <v>67</v>
      </c>
      <c r="E68" s="368">
        <v>330</v>
      </c>
      <c r="F68" s="368">
        <v>1625</v>
      </c>
      <c r="G68" s="368">
        <v>1714</v>
      </c>
      <c r="H68" s="373">
        <v>107</v>
      </c>
      <c r="I68" s="418">
        <v>1720</v>
      </c>
      <c r="J68" s="368">
        <v>2481</v>
      </c>
    </row>
    <row r="69" spans="1:10" ht="11.25" customHeight="1">
      <c r="A69" s="382">
        <f t="shared" si="1"/>
        <v>7</v>
      </c>
      <c r="B69" s="418">
        <v>1747</v>
      </c>
      <c r="D69" s="297">
        <v>68</v>
      </c>
      <c r="E69" s="368">
        <v>1501</v>
      </c>
      <c r="F69" s="368">
        <v>71</v>
      </c>
      <c r="G69" s="418">
        <v>1675</v>
      </c>
      <c r="H69" s="373">
        <v>93</v>
      </c>
      <c r="I69" s="418">
        <v>1529</v>
      </c>
      <c r="J69" s="373">
        <v>399</v>
      </c>
    </row>
    <row r="70" spans="1:10" ht="11.25" customHeight="1">
      <c r="A70" s="382">
        <f t="shared" si="1"/>
        <v>7</v>
      </c>
      <c r="B70" s="368">
        <v>1902</v>
      </c>
      <c r="D70" s="297">
        <v>69</v>
      </c>
      <c r="E70" s="368">
        <v>1538</v>
      </c>
      <c r="F70" s="373">
        <v>135</v>
      </c>
      <c r="G70" s="368">
        <v>1592</v>
      </c>
      <c r="H70" s="373">
        <v>68</v>
      </c>
      <c r="I70" s="368">
        <v>2771</v>
      </c>
      <c r="J70" s="373">
        <v>537</v>
      </c>
    </row>
    <row r="71" spans="1:10" ht="11.25" customHeight="1">
      <c r="A71" s="382">
        <f t="shared" si="1"/>
        <v>7</v>
      </c>
      <c r="B71" s="368">
        <v>2056</v>
      </c>
      <c r="D71" s="395">
        <v>70</v>
      </c>
      <c r="E71" s="419">
        <v>980</v>
      </c>
      <c r="F71" s="370">
        <v>217</v>
      </c>
      <c r="G71" s="419">
        <v>832</v>
      </c>
      <c r="H71" s="374">
        <v>2826</v>
      </c>
      <c r="I71" s="374">
        <v>829</v>
      </c>
      <c r="J71" s="419">
        <v>2171</v>
      </c>
    </row>
    <row r="72" spans="1:10" ht="11.25" customHeight="1">
      <c r="A72" s="382">
        <f t="shared" si="1"/>
        <v>7</v>
      </c>
      <c r="B72" s="373">
        <v>2081</v>
      </c>
      <c r="D72" s="297">
        <v>71</v>
      </c>
      <c r="E72" s="368">
        <v>1718</v>
      </c>
      <c r="F72" s="368">
        <v>111</v>
      </c>
      <c r="G72" s="373">
        <v>399</v>
      </c>
      <c r="H72" s="373">
        <v>2194</v>
      </c>
      <c r="I72" s="368">
        <v>234</v>
      </c>
      <c r="J72" s="418">
        <v>2171</v>
      </c>
    </row>
    <row r="73" spans="1:10" ht="11.25" customHeight="1">
      <c r="A73" s="382">
        <f t="shared" si="1"/>
        <v>7</v>
      </c>
      <c r="B73" s="418">
        <v>2171</v>
      </c>
      <c r="D73" s="297">
        <v>72</v>
      </c>
      <c r="E73" s="373">
        <v>1730</v>
      </c>
      <c r="F73" s="368">
        <v>148</v>
      </c>
      <c r="G73" s="368">
        <v>2062</v>
      </c>
      <c r="H73" s="373">
        <v>830</v>
      </c>
      <c r="I73" s="368">
        <v>233</v>
      </c>
      <c r="J73" s="418">
        <v>1327</v>
      </c>
    </row>
    <row r="74" spans="1:10" ht="11.25" customHeight="1">
      <c r="A74" s="382">
        <f t="shared" si="1"/>
        <v>7</v>
      </c>
      <c r="B74" s="373">
        <v>2194</v>
      </c>
      <c r="D74" s="297">
        <v>73</v>
      </c>
      <c r="E74" s="418">
        <v>1720</v>
      </c>
      <c r="F74" s="373">
        <v>141</v>
      </c>
      <c r="G74" s="357">
        <v>1640</v>
      </c>
      <c r="H74" s="418">
        <v>1327</v>
      </c>
      <c r="I74" s="418">
        <v>116</v>
      </c>
      <c r="J74" s="368">
        <v>2775</v>
      </c>
    </row>
    <row r="75" spans="1:10" ht="11.25" customHeight="1">
      <c r="A75" s="382">
        <f t="shared" si="1"/>
        <v>7</v>
      </c>
      <c r="B75" s="368">
        <v>2337</v>
      </c>
      <c r="D75" s="297">
        <v>74</v>
      </c>
      <c r="E75" s="418">
        <v>1529</v>
      </c>
      <c r="F75" s="368">
        <v>1114</v>
      </c>
      <c r="G75" s="373">
        <v>888</v>
      </c>
      <c r="H75" s="368">
        <v>51</v>
      </c>
      <c r="I75" s="368">
        <v>2481</v>
      </c>
      <c r="J75" s="368">
        <v>343</v>
      </c>
    </row>
    <row r="76" spans="1:10" ht="11.25" customHeight="1">
      <c r="A76" s="382">
        <f t="shared" si="1"/>
        <v>7</v>
      </c>
      <c r="B76" s="368">
        <v>2481</v>
      </c>
      <c r="D76" s="297">
        <v>75</v>
      </c>
      <c r="E76" s="373">
        <v>1108</v>
      </c>
      <c r="F76" s="418">
        <v>1646</v>
      </c>
      <c r="G76" s="373">
        <v>1018</v>
      </c>
      <c r="H76" s="418">
        <v>48</v>
      </c>
      <c r="I76" s="368">
        <v>2056</v>
      </c>
      <c r="J76" s="373">
        <v>135</v>
      </c>
    </row>
    <row r="77" spans="1:10" ht="11.25" customHeight="1">
      <c r="A77" s="382">
        <f t="shared" si="1"/>
        <v>7</v>
      </c>
      <c r="B77" s="368">
        <v>2771</v>
      </c>
      <c r="D77" s="297">
        <v>76</v>
      </c>
      <c r="E77" s="373">
        <v>1038</v>
      </c>
      <c r="F77" s="368">
        <v>469</v>
      </c>
      <c r="G77" s="368">
        <v>694</v>
      </c>
      <c r="H77" s="373">
        <v>1094</v>
      </c>
      <c r="I77" s="368">
        <v>910</v>
      </c>
      <c r="J77" s="368">
        <v>330</v>
      </c>
    </row>
    <row r="78" spans="1:10" ht="11.25" customHeight="1">
      <c r="A78" s="382">
        <f t="shared" si="1"/>
        <v>7</v>
      </c>
      <c r="B78" s="368">
        <v>2775</v>
      </c>
      <c r="D78" s="297">
        <v>77</v>
      </c>
      <c r="E78" s="368">
        <v>33</v>
      </c>
      <c r="F78" s="373">
        <v>461</v>
      </c>
      <c r="G78" s="373">
        <v>494</v>
      </c>
      <c r="H78" s="368">
        <v>1714</v>
      </c>
      <c r="I78" s="368">
        <v>2337</v>
      </c>
      <c r="J78" s="368">
        <v>1501</v>
      </c>
    </row>
    <row r="79" spans="1:10" ht="11.25" customHeight="1">
      <c r="A79" s="382">
        <f t="shared" si="1"/>
        <v>7</v>
      </c>
      <c r="B79" s="373">
        <v>2826</v>
      </c>
      <c r="D79" s="297">
        <v>78</v>
      </c>
      <c r="E79" s="368">
        <v>1086</v>
      </c>
      <c r="F79" s="368">
        <v>1519</v>
      </c>
      <c r="G79" s="418">
        <v>393</v>
      </c>
      <c r="H79" s="418">
        <v>1675</v>
      </c>
      <c r="I79" s="373">
        <v>1741</v>
      </c>
      <c r="J79" s="368">
        <v>2062</v>
      </c>
    </row>
    <row r="80" spans="1:10" ht="11.25" customHeight="1">
      <c r="A80" s="382">
        <f t="shared" si="1"/>
        <v>7</v>
      </c>
      <c r="B80" s="368">
        <v>2949</v>
      </c>
      <c r="D80" s="297">
        <v>79</v>
      </c>
      <c r="E80" s="373">
        <v>2081</v>
      </c>
      <c r="F80" s="418">
        <v>1747</v>
      </c>
      <c r="G80" s="368">
        <v>70</v>
      </c>
      <c r="H80" s="368">
        <v>1592</v>
      </c>
      <c r="I80" s="373">
        <v>503</v>
      </c>
      <c r="J80" s="418">
        <v>980</v>
      </c>
    </row>
    <row r="81" spans="1:10" ht="11.25" customHeight="1">
      <c r="A81" s="382">
        <f t="shared" si="1"/>
        <v>7</v>
      </c>
      <c r="B81" s="368">
        <v>3138</v>
      </c>
      <c r="D81" s="297">
        <v>80</v>
      </c>
      <c r="E81" s="368">
        <v>118</v>
      </c>
      <c r="F81" s="368">
        <v>1058</v>
      </c>
      <c r="G81" s="373">
        <v>829</v>
      </c>
      <c r="H81" s="418">
        <v>832</v>
      </c>
      <c r="I81" s="368">
        <v>1625</v>
      </c>
      <c r="J81" s="368">
        <v>359</v>
      </c>
    </row>
    <row r="82" spans="1:10" ht="11.25" customHeight="1">
      <c r="A82" s="382">
        <f t="shared" si="1"/>
        <v>7</v>
      </c>
      <c r="B82" s="418">
        <v>3176</v>
      </c>
      <c r="D82" s="297">
        <v>81</v>
      </c>
      <c r="E82" s="368">
        <v>16</v>
      </c>
      <c r="F82" s="368">
        <v>1902</v>
      </c>
      <c r="G82" s="418">
        <v>3176</v>
      </c>
      <c r="H82" s="373">
        <v>107</v>
      </c>
      <c r="I82" s="368">
        <v>71</v>
      </c>
      <c r="J82" s="373">
        <v>1477</v>
      </c>
    </row>
    <row r="83" spans="1:10" ht="11.25" customHeight="1">
      <c r="A83" s="478"/>
      <c r="D83" s="297">
        <v>82</v>
      </c>
      <c r="E83" s="368">
        <v>1538</v>
      </c>
      <c r="F83" s="368">
        <v>1732</v>
      </c>
      <c r="G83" s="368">
        <v>3138</v>
      </c>
      <c r="H83" s="373">
        <v>93</v>
      </c>
      <c r="I83" s="368">
        <v>2771</v>
      </c>
      <c r="J83" s="368">
        <v>868</v>
      </c>
    </row>
    <row r="84" spans="1:10" ht="11.25" customHeight="1">
      <c r="A84" s="478"/>
      <c r="D84" s="297">
        <v>83</v>
      </c>
      <c r="E84" s="461">
        <v>1024</v>
      </c>
      <c r="F84" s="373">
        <v>537</v>
      </c>
      <c r="G84" s="373">
        <v>45</v>
      </c>
      <c r="H84" s="373">
        <v>68</v>
      </c>
      <c r="I84" s="368">
        <v>217</v>
      </c>
      <c r="J84" s="373">
        <v>292</v>
      </c>
    </row>
    <row r="85" spans="1:10" ht="11.25" customHeight="1">
      <c r="A85" s="478"/>
      <c r="D85" s="395">
        <v>84</v>
      </c>
      <c r="E85" s="370">
        <v>2949</v>
      </c>
      <c r="F85" s="374">
        <v>2826</v>
      </c>
      <c r="G85" s="370">
        <v>573</v>
      </c>
      <c r="H85" s="374">
        <v>171</v>
      </c>
      <c r="I85" s="370">
        <v>294</v>
      </c>
      <c r="J85" s="370">
        <v>67</v>
      </c>
    </row>
    <row r="86" spans="1:10" ht="11.25" customHeight="1">
      <c r="A86" s="478"/>
      <c r="D86" s="297">
        <v>85</v>
      </c>
      <c r="E86" s="418">
        <v>2171</v>
      </c>
      <c r="F86" s="368">
        <v>1519</v>
      </c>
      <c r="G86" s="373">
        <v>503</v>
      </c>
      <c r="H86" s="368">
        <v>234</v>
      </c>
      <c r="I86" s="368">
        <v>1501</v>
      </c>
      <c r="J86" s="368">
        <v>2062</v>
      </c>
    </row>
    <row r="87" spans="1:10" ht="11.25" customHeight="1">
      <c r="A87" s="478"/>
      <c r="D87" s="297">
        <v>86</v>
      </c>
      <c r="E87" s="418">
        <v>1529</v>
      </c>
      <c r="F87" s="373">
        <v>2194</v>
      </c>
      <c r="G87" s="368">
        <v>1086</v>
      </c>
      <c r="H87" s="368">
        <v>233</v>
      </c>
      <c r="I87" s="418">
        <v>980</v>
      </c>
      <c r="J87" s="357">
        <v>1640</v>
      </c>
    </row>
    <row r="88" spans="1:10" ht="11.25" customHeight="1">
      <c r="A88" s="478"/>
      <c r="D88" s="297">
        <v>87</v>
      </c>
      <c r="E88" s="368">
        <v>330</v>
      </c>
      <c r="F88" s="373">
        <v>830</v>
      </c>
      <c r="G88" s="373">
        <v>2081</v>
      </c>
      <c r="H88" s="368">
        <v>1625</v>
      </c>
      <c r="I88" s="418">
        <v>980</v>
      </c>
      <c r="J88" s="373">
        <v>888</v>
      </c>
    </row>
    <row r="89" spans="1:10" ht="11.25" customHeight="1">
      <c r="A89" s="478"/>
      <c r="D89" s="297">
        <v>88</v>
      </c>
      <c r="E89" s="373">
        <v>292</v>
      </c>
      <c r="F89" s="418">
        <v>1327</v>
      </c>
      <c r="G89" s="368">
        <v>118</v>
      </c>
      <c r="H89" s="368">
        <v>71</v>
      </c>
      <c r="I89" s="418">
        <v>1646</v>
      </c>
      <c r="J89" s="373">
        <v>1018</v>
      </c>
    </row>
    <row r="90" spans="1:10" ht="11.25" customHeight="1">
      <c r="A90" s="478"/>
      <c r="D90" s="297">
        <v>89</v>
      </c>
      <c r="E90" s="368">
        <v>67</v>
      </c>
      <c r="F90" s="368">
        <v>51</v>
      </c>
      <c r="G90" s="373">
        <v>2826</v>
      </c>
      <c r="H90" s="368">
        <v>2771</v>
      </c>
      <c r="I90" s="368">
        <v>469</v>
      </c>
      <c r="J90" s="368">
        <v>694</v>
      </c>
    </row>
    <row r="91" spans="1:10" ht="11.25" customHeight="1">
      <c r="A91" s="478"/>
      <c r="D91" s="297">
        <v>90</v>
      </c>
      <c r="E91" s="418">
        <v>1675</v>
      </c>
      <c r="F91" s="418">
        <v>48</v>
      </c>
      <c r="G91" s="373">
        <v>1038</v>
      </c>
      <c r="H91" s="368">
        <v>217</v>
      </c>
      <c r="I91" s="373">
        <v>461</v>
      </c>
      <c r="J91" s="368">
        <v>16</v>
      </c>
    </row>
    <row r="92" spans="1:10" ht="11.25" customHeight="1">
      <c r="A92" s="478"/>
      <c r="D92" s="297">
        <v>91</v>
      </c>
      <c r="E92" s="368">
        <v>1592</v>
      </c>
      <c r="F92" s="373">
        <v>1094</v>
      </c>
      <c r="G92" s="368">
        <v>33</v>
      </c>
      <c r="H92" s="368">
        <v>148</v>
      </c>
      <c r="I92" s="368">
        <v>294</v>
      </c>
      <c r="J92" s="368">
        <v>1538</v>
      </c>
    </row>
    <row r="93" spans="1:10" ht="11.25" customHeight="1">
      <c r="A93" s="478"/>
      <c r="D93" s="297">
        <v>92</v>
      </c>
      <c r="E93" s="418">
        <v>832</v>
      </c>
      <c r="F93" s="368">
        <v>1718</v>
      </c>
      <c r="G93" s="368">
        <v>2949</v>
      </c>
      <c r="H93" s="373">
        <v>141</v>
      </c>
      <c r="I93" s="368">
        <v>3138</v>
      </c>
      <c r="J93" s="461">
        <v>1024</v>
      </c>
    </row>
    <row r="94" spans="1:10" ht="11.25" customHeight="1">
      <c r="A94" s="478"/>
      <c r="D94" s="297">
        <v>93</v>
      </c>
      <c r="E94" s="373">
        <v>107</v>
      </c>
      <c r="F94" s="373">
        <v>171</v>
      </c>
      <c r="G94" s="418">
        <v>116</v>
      </c>
      <c r="H94" s="368">
        <v>1114</v>
      </c>
      <c r="I94" s="373">
        <v>45</v>
      </c>
      <c r="J94" s="373">
        <v>494</v>
      </c>
    </row>
    <row r="95" spans="1:10" ht="11.25" customHeight="1">
      <c r="A95" s="478"/>
      <c r="D95" s="297">
        <v>94</v>
      </c>
      <c r="E95" s="373">
        <v>93</v>
      </c>
      <c r="F95" s="373">
        <v>1730</v>
      </c>
      <c r="G95" s="368">
        <v>2481</v>
      </c>
      <c r="H95" s="418">
        <v>1747</v>
      </c>
      <c r="I95" s="368">
        <v>573</v>
      </c>
      <c r="J95" s="418">
        <v>393</v>
      </c>
    </row>
    <row r="96" spans="1:10" ht="11.25" customHeight="1">
      <c r="A96" s="478"/>
      <c r="D96" s="297">
        <v>95</v>
      </c>
      <c r="E96" s="368">
        <v>359</v>
      </c>
      <c r="F96" s="418">
        <v>1720</v>
      </c>
      <c r="G96" s="368">
        <v>2056</v>
      </c>
      <c r="H96" s="368">
        <v>1058</v>
      </c>
      <c r="I96" s="368">
        <v>2775</v>
      </c>
      <c r="J96" s="368">
        <v>70</v>
      </c>
    </row>
    <row r="97" spans="1:10" ht="11.25" customHeight="1">
      <c r="A97" s="478"/>
      <c r="D97" s="297">
        <v>96</v>
      </c>
      <c r="E97" s="373">
        <v>1477</v>
      </c>
      <c r="F97" s="368">
        <v>1714</v>
      </c>
      <c r="G97" s="368">
        <v>910</v>
      </c>
      <c r="H97" s="368">
        <v>1902</v>
      </c>
      <c r="I97" s="368">
        <v>343</v>
      </c>
      <c r="J97" s="373">
        <v>829</v>
      </c>
    </row>
    <row r="98" spans="1:10" ht="11.25" customHeight="1">
      <c r="A98" s="478"/>
      <c r="D98" s="297">
        <v>97</v>
      </c>
      <c r="E98" s="368">
        <v>868</v>
      </c>
      <c r="F98" s="373">
        <v>1108</v>
      </c>
      <c r="G98" s="368">
        <v>2337</v>
      </c>
      <c r="H98" s="368">
        <v>1732</v>
      </c>
      <c r="I98" s="373">
        <v>135</v>
      </c>
      <c r="J98" s="418">
        <v>3176</v>
      </c>
    </row>
    <row r="99" spans="1:10" ht="11.25" customHeight="1">
      <c r="A99" s="478"/>
      <c r="D99" s="378">
        <v>98</v>
      </c>
      <c r="E99" s="368">
        <v>111</v>
      </c>
      <c r="F99" s="373">
        <v>399</v>
      </c>
      <c r="G99" s="373">
        <v>1741</v>
      </c>
      <c r="H99" s="373">
        <v>537</v>
      </c>
      <c r="I99" s="373">
        <v>68</v>
      </c>
      <c r="J99" s="368">
        <v>1714</v>
      </c>
    </row>
    <row r="100" spans="1:10" ht="11.25" customHeight="1">
      <c r="A100" s="478"/>
      <c r="D100" s="297"/>
      <c r="E100" s="297"/>
      <c r="F100" s="297"/>
      <c r="G100" s="297"/>
      <c r="H100" s="297"/>
      <c r="I100" s="297"/>
      <c r="J100" s="297"/>
    </row>
    <row r="101" spans="1:10" ht="11.25" customHeight="1">
      <c r="A101" s="478"/>
      <c r="D101" s="297"/>
      <c r="E101" s="297"/>
      <c r="F101" s="297"/>
      <c r="G101" s="297"/>
      <c r="H101" s="297"/>
      <c r="I101" s="297"/>
      <c r="J101" s="297"/>
    </row>
    <row r="102" ht="11.25" customHeight="1">
      <c r="A102" s="478"/>
    </row>
    <row r="103" ht="11.25" customHeight="1">
      <c r="A103" s="478"/>
    </row>
    <row r="104" ht="11.25" customHeight="1">
      <c r="A104" s="478"/>
    </row>
    <row r="105" ht="11.25" customHeight="1">
      <c r="A105" s="478"/>
    </row>
    <row r="106" ht="11.25" customHeight="1">
      <c r="A106" s="478"/>
    </row>
    <row r="107" ht="11.25" customHeight="1">
      <c r="A107" s="478"/>
    </row>
    <row r="108" ht="11.25" customHeight="1">
      <c r="A108" s="478"/>
    </row>
    <row r="109" ht="11.25" customHeight="1">
      <c r="A109" s="478"/>
    </row>
    <row r="110" ht="11.25" customHeight="1">
      <c r="A110" s="478"/>
    </row>
    <row r="111" ht="11.25" customHeight="1">
      <c r="A111" s="478"/>
    </row>
    <row r="112" ht="11.25" customHeight="1">
      <c r="A112" s="478"/>
    </row>
    <row r="113" ht="11.25" customHeight="1">
      <c r="A113" s="478"/>
    </row>
    <row r="114" ht="11.25" customHeight="1">
      <c r="A114" s="478"/>
    </row>
    <row r="115" ht="11.25" customHeight="1">
      <c r="A115" s="478"/>
    </row>
    <row r="116" ht="11.25" customHeight="1">
      <c r="A116" s="478"/>
    </row>
    <row r="117" ht="11.25" customHeight="1">
      <c r="A117" s="478"/>
    </row>
    <row r="118" ht="11.25" customHeight="1">
      <c r="A118" s="478"/>
    </row>
    <row r="119" ht="11.25" customHeight="1">
      <c r="A119" s="478"/>
    </row>
    <row r="120" ht="11.25" customHeight="1">
      <c r="A120" s="478"/>
    </row>
    <row r="121" ht="11.25" customHeight="1">
      <c r="A121" s="478"/>
    </row>
    <row r="122" ht="11.25" customHeight="1">
      <c r="A122" s="478"/>
    </row>
    <row r="123" ht="11.25" customHeight="1">
      <c r="A123" s="478"/>
    </row>
    <row r="124" ht="11.25" customHeight="1">
      <c r="A124" s="478"/>
    </row>
    <row r="125" ht="11.25" customHeight="1">
      <c r="A125" s="478"/>
    </row>
    <row r="126" ht="11.25" customHeight="1">
      <c r="A126" s="479"/>
    </row>
    <row r="127" ht="11.25" customHeight="1">
      <c r="A127" s="478"/>
    </row>
    <row r="128" ht="11.25" customHeight="1">
      <c r="A128" s="478"/>
    </row>
    <row r="129" ht="11.25" customHeight="1">
      <c r="A129" s="478"/>
    </row>
    <row r="130" ht="11.25" customHeight="1">
      <c r="A130" s="478"/>
    </row>
    <row r="131" ht="11.25" customHeight="1">
      <c r="A131" s="478"/>
    </row>
    <row r="132" ht="11.25" customHeight="1">
      <c r="A132" s="478"/>
    </row>
    <row r="133" ht="11.25" customHeight="1">
      <c r="A133" s="478"/>
    </row>
    <row r="134" ht="11.25" customHeight="1">
      <c r="A134" s="478"/>
    </row>
    <row r="135" ht="11.25" customHeight="1">
      <c r="A135" s="478"/>
    </row>
    <row r="136" ht="11.25" customHeight="1">
      <c r="A136" s="478"/>
    </row>
    <row r="137" ht="11.25" customHeight="1">
      <c r="A137" s="478"/>
    </row>
    <row r="138" ht="11.25" customHeight="1">
      <c r="A138" s="478"/>
    </row>
    <row r="139" ht="11.25" customHeight="1">
      <c r="A139" s="478"/>
    </row>
    <row r="140" ht="11.25" customHeight="1">
      <c r="A140" s="478"/>
    </row>
    <row r="141" ht="11.25" customHeight="1">
      <c r="A141" s="478"/>
    </row>
    <row r="142" ht="11.25" customHeight="1">
      <c r="A142" s="478"/>
    </row>
    <row r="143" ht="11.25" customHeight="1">
      <c r="A143" s="478"/>
    </row>
    <row r="144" ht="11.25" customHeight="1">
      <c r="A144" s="478"/>
    </row>
    <row r="145" ht="11.25" customHeight="1">
      <c r="A145" s="478"/>
    </row>
    <row r="146" ht="11.25" customHeight="1">
      <c r="A146" s="478"/>
    </row>
    <row r="147" ht="11.25" customHeight="1">
      <c r="A147" s="478"/>
    </row>
    <row r="148" ht="11.25" customHeight="1">
      <c r="A148" s="478"/>
    </row>
    <row r="149" ht="11.25" customHeight="1">
      <c r="A149" s="478"/>
    </row>
    <row r="150" ht="11.25" customHeight="1">
      <c r="A150" s="478"/>
    </row>
    <row r="151" ht="11.25" customHeight="1">
      <c r="A151" s="478"/>
    </row>
    <row r="152" ht="11.25" customHeight="1">
      <c r="A152" s="478"/>
    </row>
    <row r="153" ht="11.25" customHeight="1">
      <c r="A153" s="478"/>
    </row>
    <row r="154" ht="11.25" customHeight="1">
      <c r="A154" s="478"/>
    </row>
    <row r="155" ht="11.25" customHeight="1">
      <c r="A155" s="478"/>
    </row>
    <row r="156" ht="11.25" customHeight="1">
      <c r="A156" s="478"/>
    </row>
    <row r="157" ht="11.25" customHeight="1">
      <c r="A157" s="478"/>
    </row>
    <row r="158" ht="11.25" customHeight="1">
      <c r="A158" s="478"/>
    </row>
    <row r="159" ht="11.25" customHeight="1">
      <c r="A159" s="478"/>
    </row>
    <row r="160" ht="11.25" customHeight="1">
      <c r="A160" s="478"/>
    </row>
    <row r="161" ht="11.25" customHeight="1">
      <c r="A161" s="478"/>
    </row>
    <row r="162" ht="11.25" customHeight="1">
      <c r="A162" s="478"/>
    </row>
    <row r="163" ht="11.25" customHeight="1">
      <c r="A163" s="478"/>
    </row>
    <row r="164" ht="11.25" customHeight="1">
      <c r="A164" s="478"/>
    </row>
  </sheetData>
  <sheetProtection/>
  <mergeCells count="3">
    <mergeCell ref="V6:W6"/>
    <mergeCell ref="X6:AA6"/>
    <mergeCell ref="AB6:AE6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9.140625" style="610" customWidth="1"/>
    <col min="2" max="2" width="52.57421875" style="0" bestFit="1" customWidth="1"/>
    <col min="3" max="5" width="25.140625" style="0" customWidth="1"/>
  </cols>
  <sheetData>
    <row r="1" spans="1:3" ht="15">
      <c r="A1" s="610">
        <v>16</v>
      </c>
      <c r="B1" s="529" t="s">
        <v>650</v>
      </c>
      <c r="C1" s="529" t="s">
        <v>651</v>
      </c>
    </row>
    <row r="2" spans="1:3" ht="15">
      <c r="A2" s="610" t="s">
        <v>861</v>
      </c>
      <c r="B2" s="529" t="s">
        <v>672</v>
      </c>
      <c r="C2" s="529" t="s">
        <v>648</v>
      </c>
    </row>
    <row r="3" spans="1:3" ht="15">
      <c r="A3" s="610" t="s">
        <v>872</v>
      </c>
      <c r="B3" s="610" t="s">
        <v>873</v>
      </c>
      <c r="C3" s="529" t="s">
        <v>647</v>
      </c>
    </row>
    <row r="4" spans="1:3" ht="15">
      <c r="A4" s="610">
        <v>234</v>
      </c>
      <c r="B4" s="529" t="s">
        <v>686</v>
      </c>
      <c r="C4" s="529" t="s">
        <v>685</v>
      </c>
    </row>
    <row r="5" spans="1:3" ht="15">
      <c r="A5" s="610">
        <v>1730</v>
      </c>
      <c r="B5" s="610" t="s">
        <v>834</v>
      </c>
      <c r="C5" s="610" t="s">
        <v>836</v>
      </c>
    </row>
    <row r="6" spans="1:3" ht="15">
      <c r="A6" s="610">
        <v>1519</v>
      </c>
      <c r="B6" s="610" t="s">
        <v>819</v>
      </c>
      <c r="C6" s="610" t="s">
        <v>820</v>
      </c>
    </row>
    <row r="7" spans="1:3" ht="15">
      <c r="A7" s="610">
        <v>330</v>
      </c>
      <c r="B7" s="529" t="s">
        <v>690</v>
      </c>
      <c r="C7" s="529" t="s">
        <v>691</v>
      </c>
    </row>
    <row r="8" spans="1:3" ht="15">
      <c r="A8" s="610">
        <v>359</v>
      </c>
      <c r="B8" s="529" t="s">
        <v>695</v>
      </c>
      <c r="C8" s="529" t="s">
        <v>696</v>
      </c>
    </row>
    <row r="9" spans="1:3" ht="15">
      <c r="A9" s="610">
        <v>2062</v>
      </c>
      <c r="B9" s="610" t="s">
        <v>850</v>
      </c>
      <c r="C9" s="610" t="s">
        <v>851</v>
      </c>
    </row>
    <row r="10" spans="1:3" ht="15">
      <c r="A10" s="610">
        <v>399</v>
      </c>
      <c r="B10" s="529" t="s">
        <v>697</v>
      </c>
      <c r="C10" s="529" t="s">
        <v>698</v>
      </c>
    </row>
    <row r="11" spans="1:3" ht="15">
      <c r="A11" s="610">
        <v>980</v>
      </c>
      <c r="B11" s="610" t="s">
        <v>792</v>
      </c>
      <c r="C11" s="610" t="s">
        <v>793</v>
      </c>
    </row>
    <row r="12" spans="1:3" ht="15">
      <c r="A12" s="610">
        <v>294</v>
      </c>
      <c r="B12" s="529" t="s">
        <v>687</v>
      </c>
      <c r="C12" s="529" t="s">
        <v>688</v>
      </c>
    </row>
    <row r="13" spans="1:3" ht="15">
      <c r="A13" s="610" t="s">
        <v>868</v>
      </c>
      <c r="B13" s="610" t="s">
        <v>869</v>
      </c>
      <c r="C13" s="529" t="s">
        <v>655</v>
      </c>
    </row>
    <row r="14" spans="1:3" ht="15">
      <c r="A14" s="610">
        <v>3138</v>
      </c>
      <c r="B14" s="610" t="s">
        <v>901</v>
      </c>
      <c r="C14" s="646" t="s">
        <v>655</v>
      </c>
    </row>
    <row r="15" spans="1:3" ht="15">
      <c r="A15" s="610">
        <v>2056</v>
      </c>
      <c r="B15" s="610" t="s">
        <v>847</v>
      </c>
      <c r="C15" s="610" t="s">
        <v>848</v>
      </c>
    </row>
    <row r="16" spans="1:3" ht="15">
      <c r="A16" s="610">
        <v>1114</v>
      </c>
      <c r="B16" s="610" t="s">
        <v>835</v>
      </c>
      <c r="C16" s="610" t="s">
        <v>817</v>
      </c>
    </row>
    <row r="17" spans="1:3" ht="15">
      <c r="A17" s="610">
        <v>469</v>
      </c>
      <c r="B17" s="610" t="s">
        <v>878</v>
      </c>
      <c r="C17" s="646" t="s">
        <v>859</v>
      </c>
    </row>
    <row r="18" spans="1:3" ht="15">
      <c r="A18" s="610">
        <v>2337</v>
      </c>
      <c r="B18" s="610" t="s">
        <v>876</v>
      </c>
      <c r="C18" s="529" t="s">
        <v>877</v>
      </c>
    </row>
    <row r="19" spans="1:3" ht="15">
      <c r="A19" s="610">
        <v>2771</v>
      </c>
      <c r="B19" s="610" t="s">
        <v>886</v>
      </c>
      <c r="C19" s="610" t="s">
        <v>887</v>
      </c>
    </row>
    <row r="20" spans="1:3" ht="15">
      <c r="A20" s="610" t="s">
        <v>870</v>
      </c>
      <c r="B20" s="520" t="s">
        <v>871</v>
      </c>
      <c r="C20" s="529" t="s">
        <v>652</v>
      </c>
    </row>
    <row r="21" spans="1:3" ht="15">
      <c r="A21" s="610" t="s">
        <v>866</v>
      </c>
      <c r="B21" s="610" t="s">
        <v>867</v>
      </c>
      <c r="C21" s="610" t="s">
        <v>657</v>
      </c>
    </row>
    <row r="22" spans="1:3" ht="15">
      <c r="A22" s="610">
        <v>141</v>
      </c>
      <c r="B22" s="529" t="s">
        <v>669</v>
      </c>
      <c r="C22" s="529" t="s">
        <v>670</v>
      </c>
    </row>
    <row r="23" spans="1:3" ht="15">
      <c r="A23" s="610">
        <v>494</v>
      </c>
      <c r="B23" s="529" t="s">
        <v>704</v>
      </c>
      <c r="C23" s="610" t="s">
        <v>700</v>
      </c>
    </row>
    <row r="24" spans="1:3" ht="15">
      <c r="A24" s="610">
        <v>910</v>
      </c>
      <c r="B24" s="610" t="s">
        <v>791</v>
      </c>
      <c r="C24" t="s">
        <v>789</v>
      </c>
    </row>
    <row r="25" spans="1:3" ht="15">
      <c r="A25" s="610">
        <v>868</v>
      </c>
      <c r="B25" s="610" t="s">
        <v>725</v>
      </c>
      <c r="C25" s="529" t="s">
        <v>724</v>
      </c>
    </row>
    <row r="26" spans="1:3" ht="15">
      <c r="A26" s="610" t="s">
        <v>865</v>
      </c>
      <c r="B26" s="610" t="s">
        <v>864</v>
      </c>
      <c r="C26" s="529" t="s">
        <v>659</v>
      </c>
    </row>
    <row r="27" spans="1:3" ht="15">
      <c r="A27" s="610">
        <v>1675</v>
      </c>
      <c r="B27" s="610" t="s">
        <v>828</v>
      </c>
      <c r="C27" t="s">
        <v>827</v>
      </c>
    </row>
    <row r="28" spans="1:3" ht="15">
      <c r="A28" s="610">
        <v>171</v>
      </c>
      <c r="B28" s="529" t="s">
        <v>677</v>
      </c>
      <c r="C28" s="529" t="s">
        <v>676</v>
      </c>
    </row>
    <row r="29" spans="1:3" ht="15">
      <c r="A29" s="610">
        <v>2775</v>
      </c>
      <c r="B29" s="610" t="s">
        <v>891</v>
      </c>
      <c r="C29" t="s">
        <v>892</v>
      </c>
    </row>
    <row r="30" spans="1:3" ht="15">
      <c r="A30" s="610">
        <v>1094</v>
      </c>
      <c r="B30" s="610" t="s">
        <v>812</v>
      </c>
      <c r="C30" t="s">
        <v>813</v>
      </c>
    </row>
    <row r="31" spans="1:3" ht="15">
      <c r="A31" s="610">
        <v>1094</v>
      </c>
      <c r="B31" s="610" t="s">
        <v>814</v>
      </c>
      <c r="C31" t="s">
        <v>815</v>
      </c>
    </row>
    <row r="32" spans="1:3" ht="15">
      <c r="A32" s="610">
        <v>2949</v>
      </c>
      <c r="B32" s="610" t="s">
        <v>899</v>
      </c>
      <c r="C32" s="610" t="s">
        <v>898</v>
      </c>
    </row>
    <row r="33" spans="1:3" ht="15">
      <c r="A33" s="610">
        <v>1038</v>
      </c>
      <c r="B33" s="610" t="s">
        <v>808</v>
      </c>
      <c r="C33" t="s">
        <v>807</v>
      </c>
    </row>
    <row r="34" spans="1:3" ht="15">
      <c r="A34" s="610">
        <v>1538</v>
      </c>
      <c r="B34" s="610" t="s">
        <v>823</v>
      </c>
      <c r="C34" s="610" t="s">
        <v>822</v>
      </c>
    </row>
    <row r="35" spans="1:3" ht="15">
      <c r="A35" s="610">
        <v>2481</v>
      </c>
      <c r="B35" s="610" t="s">
        <v>880</v>
      </c>
      <c r="C35" s="610" t="s">
        <v>881</v>
      </c>
    </row>
    <row r="36" spans="1:3" ht="15">
      <c r="A36" s="610">
        <v>1732</v>
      </c>
      <c r="B36" s="610" t="s">
        <v>840</v>
      </c>
      <c r="C36" t="s">
        <v>841</v>
      </c>
    </row>
    <row r="37" spans="1:3" ht="15">
      <c r="A37" s="610">
        <v>2826</v>
      </c>
      <c r="B37" s="610" t="s">
        <v>896</v>
      </c>
      <c r="C37" s="610" t="s">
        <v>895</v>
      </c>
    </row>
    <row r="38" spans="1:3" ht="15">
      <c r="A38" s="610" t="s">
        <v>863</v>
      </c>
      <c r="B38" s="610" t="s">
        <v>862</v>
      </c>
      <c r="C38" t="s">
        <v>663</v>
      </c>
    </row>
    <row r="39" spans="1:3" ht="15">
      <c r="A39" s="610">
        <v>111</v>
      </c>
      <c r="B39" s="529" t="s">
        <v>664</v>
      </c>
      <c r="C39" s="529" t="s">
        <v>665</v>
      </c>
    </row>
    <row r="40" spans="1:3" ht="15">
      <c r="A40" s="610">
        <v>2094</v>
      </c>
      <c r="B40" s="610" t="s">
        <v>857</v>
      </c>
      <c r="C40" s="529" t="s">
        <v>858</v>
      </c>
    </row>
    <row r="41" spans="1:3" ht="15">
      <c r="A41" s="610">
        <v>714</v>
      </c>
      <c r="B41" s="610" t="s">
        <v>829</v>
      </c>
      <c r="C41" t="s">
        <v>830</v>
      </c>
    </row>
    <row r="42" spans="1:3" ht="15">
      <c r="A42" s="610">
        <v>1718</v>
      </c>
      <c r="B42" s="610" t="s">
        <v>904</v>
      </c>
      <c r="C42" t="s">
        <v>905</v>
      </c>
    </row>
    <row r="43" spans="1:3" ht="15">
      <c r="A43" s="610">
        <v>971</v>
      </c>
      <c r="B43" s="610" t="s">
        <v>786</v>
      </c>
      <c r="C43" s="610" t="s">
        <v>787</v>
      </c>
    </row>
    <row r="44" spans="1:3" ht="15">
      <c r="A44" s="610" t="s">
        <v>860</v>
      </c>
      <c r="B44" s="529" t="s">
        <v>681</v>
      </c>
      <c r="C44" s="529" t="s">
        <v>680</v>
      </c>
    </row>
    <row r="45" spans="1:3" ht="15">
      <c r="A45" s="610">
        <v>141</v>
      </c>
      <c r="B45" s="529" t="s">
        <v>910</v>
      </c>
      <c r="C45" t="s">
        <v>670</v>
      </c>
    </row>
  </sheetData>
  <sheetProtection/>
  <hyperlinks>
    <hyperlink ref="C14" r:id="rId1" display="http://www.thebluealliance.net/tbatv/match/2010cmp_sf1m1"/>
    <hyperlink ref="C17" r:id="rId2" display="http://www.thebluealliance.net/tbatv/match/2010gl_qf1m1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F164"/>
  <sheetViews>
    <sheetView showGridLines="0" zoomScalePageLayoutView="0" workbookViewId="0" topLeftCell="A1">
      <selection activeCell="V19" sqref="V19"/>
    </sheetView>
  </sheetViews>
  <sheetFormatPr defaultColWidth="9.140625" defaultRowHeight="15"/>
  <cols>
    <col min="1" max="1" width="3.28125" style="177" bestFit="1" customWidth="1"/>
    <col min="2" max="4" width="4.421875" style="177" bestFit="1" customWidth="1"/>
    <col min="5" max="8" width="5.00390625" style="177" bestFit="1" customWidth="1"/>
    <col min="9" max="10" width="3.57421875" style="177" bestFit="1" customWidth="1"/>
    <col min="11" max="19" width="4.421875" style="177" bestFit="1" customWidth="1"/>
    <col min="20" max="37" width="4.421875" style="177" customWidth="1"/>
    <col min="38" max="38" width="4.421875" style="177" bestFit="1" customWidth="1"/>
    <col min="39" max="41" width="4.421875" style="177" customWidth="1"/>
    <col min="42" max="16384" width="9.140625" style="177" customWidth="1"/>
  </cols>
  <sheetData>
    <row r="1" spans="1:32" ht="15" customHeight="1" thickBot="1">
      <c r="A1" s="286">
        <v>10</v>
      </c>
      <c r="B1" s="287">
        <v>100</v>
      </c>
      <c r="C1" s="287">
        <v>200</v>
      </c>
      <c r="D1" s="287">
        <v>300</v>
      </c>
      <c r="E1" s="287">
        <v>400</v>
      </c>
      <c r="F1" s="287">
        <v>500</v>
      </c>
      <c r="G1" s="287">
        <v>600</v>
      </c>
      <c r="H1" s="287">
        <v>700</v>
      </c>
      <c r="I1" s="287">
        <v>800</v>
      </c>
      <c r="J1" s="287">
        <v>900</v>
      </c>
      <c r="K1" s="287">
        <v>1000</v>
      </c>
      <c r="L1" s="287">
        <v>1100</v>
      </c>
      <c r="M1" s="287">
        <v>1200</v>
      </c>
      <c r="N1" s="287">
        <v>1300</v>
      </c>
      <c r="O1" s="287">
        <v>1400</v>
      </c>
      <c r="P1" s="287">
        <v>1500</v>
      </c>
      <c r="Q1" s="287">
        <v>1600</v>
      </c>
      <c r="R1" s="287">
        <v>1700</v>
      </c>
      <c r="S1" s="287">
        <v>1800</v>
      </c>
      <c r="T1" s="287">
        <v>1900</v>
      </c>
      <c r="U1" s="287">
        <v>2000</v>
      </c>
      <c r="V1" s="287">
        <v>2100</v>
      </c>
      <c r="W1" s="287">
        <v>2200</v>
      </c>
      <c r="X1" s="287">
        <v>2300</v>
      </c>
      <c r="Y1" s="287">
        <v>2400</v>
      </c>
      <c r="Z1" s="287">
        <v>2500</v>
      </c>
      <c r="AA1" s="287">
        <v>2600</v>
      </c>
      <c r="AB1" s="287">
        <v>2700</v>
      </c>
      <c r="AC1" s="287">
        <v>2800</v>
      </c>
      <c r="AD1" s="287">
        <v>2900</v>
      </c>
      <c r="AE1" s="287">
        <v>3000</v>
      </c>
      <c r="AF1" s="288">
        <v>3100</v>
      </c>
    </row>
    <row r="2" spans="1:32" ht="15" customHeight="1">
      <c r="A2" s="275">
        <v>16</v>
      </c>
      <c r="B2" s="276">
        <v>107</v>
      </c>
      <c r="C2" s="276">
        <v>217</v>
      </c>
      <c r="D2" s="276">
        <v>330</v>
      </c>
      <c r="E2" s="276">
        <v>494</v>
      </c>
      <c r="F2" s="276">
        <v>503</v>
      </c>
      <c r="G2" s="276">
        <v>694</v>
      </c>
      <c r="H2" s="277"/>
      <c r="I2" s="276">
        <v>829</v>
      </c>
      <c r="J2" s="276">
        <v>910</v>
      </c>
      <c r="K2" s="276">
        <v>1018</v>
      </c>
      <c r="L2" s="276">
        <v>1108</v>
      </c>
      <c r="M2" s="278"/>
      <c r="N2" s="276">
        <v>1327</v>
      </c>
      <c r="O2" s="276">
        <v>1477</v>
      </c>
      <c r="P2" s="276">
        <v>1501</v>
      </c>
      <c r="Q2" s="276">
        <v>1625</v>
      </c>
      <c r="R2" s="276">
        <v>1714</v>
      </c>
      <c r="S2" s="278"/>
      <c r="T2" s="276">
        <v>1902</v>
      </c>
      <c r="U2" s="276">
        <v>2056</v>
      </c>
      <c r="V2" s="276">
        <v>2171</v>
      </c>
      <c r="W2" s="278"/>
      <c r="X2" s="276">
        <v>2337</v>
      </c>
      <c r="Y2" s="276">
        <v>2481</v>
      </c>
      <c r="Z2" s="278"/>
      <c r="AA2" s="278"/>
      <c r="AB2" s="276">
        <v>2771</v>
      </c>
      <c r="AC2" s="276">
        <v>2826</v>
      </c>
      <c r="AD2" s="278"/>
      <c r="AE2" s="278"/>
      <c r="AF2" s="279">
        <v>3138</v>
      </c>
    </row>
    <row r="3" spans="1:32" ht="15" customHeight="1">
      <c r="A3" s="275">
        <v>33</v>
      </c>
      <c r="B3" s="276">
        <v>111</v>
      </c>
      <c r="C3" s="276">
        <v>233</v>
      </c>
      <c r="D3" s="276">
        <v>343</v>
      </c>
      <c r="E3" s="276">
        <v>461</v>
      </c>
      <c r="F3" s="276">
        <v>537</v>
      </c>
      <c r="G3" s="277"/>
      <c r="H3" s="277"/>
      <c r="I3" s="276">
        <v>830</v>
      </c>
      <c r="J3" s="276">
        <v>980</v>
      </c>
      <c r="K3" s="280">
        <v>1024</v>
      </c>
      <c r="L3" s="276">
        <v>1114</v>
      </c>
      <c r="M3" s="278"/>
      <c r="N3" s="277"/>
      <c r="O3" s="277"/>
      <c r="P3" s="276">
        <v>1519</v>
      </c>
      <c r="Q3" s="276">
        <v>1640</v>
      </c>
      <c r="R3" s="276">
        <v>1718</v>
      </c>
      <c r="S3" s="278"/>
      <c r="T3" s="277"/>
      <c r="U3" s="276">
        <v>2062</v>
      </c>
      <c r="V3" s="276">
        <v>2194</v>
      </c>
      <c r="W3" s="278"/>
      <c r="X3" s="277"/>
      <c r="Y3" s="277"/>
      <c r="Z3" s="278"/>
      <c r="AA3" s="278"/>
      <c r="AB3" s="276">
        <v>2775</v>
      </c>
      <c r="AC3" s="276">
        <v>2949</v>
      </c>
      <c r="AD3" s="278"/>
      <c r="AE3" s="278"/>
      <c r="AF3" s="279">
        <v>3176</v>
      </c>
    </row>
    <row r="4" spans="1:32" ht="15" customHeight="1">
      <c r="A4" s="275">
        <v>45</v>
      </c>
      <c r="B4" s="276">
        <v>116</v>
      </c>
      <c r="C4" s="276">
        <v>234</v>
      </c>
      <c r="D4" s="276">
        <v>359</v>
      </c>
      <c r="E4" s="276">
        <v>469</v>
      </c>
      <c r="F4" s="276">
        <v>573</v>
      </c>
      <c r="G4" s="277"/>
      <c r="H4" s="277"/>
      <c r="I4" s="276">
        <v>832</v>
      </c>
      <c r="J4" s="277"/>
      <c r="K4" s="276">
        <v>1038</v>
      </c>
      <c r="L4" s="277"/>
      <c r="M4" s="278"/>
      <c r="N4" s="277"/>
      <c r="O4" s="277"/>
      <c r="P4" s="276">
        <v>1529</v>
      </c>
      <c r="Q4" s="276">
        <v>1646</v>
      </c>
      <c r="R4" s="276">
        <v>1720</v>
      </c>
      <c r="S4" s="278"/>
      <c r="T4" s="277"/>
      <c r="U4" s="276">
        <v>2081</v>
      </c>
      <c r="V4" s="277"/>
      <c r="W4" s="278"/>
      <c r="X4" s="277"/>
      <c r="Y4" s="277"/>
      <c r="Z4" s="277"/>
      <c r="AA4" s="277"/>
      <c r="AB4" s="277"/>
      <c r="AC4" s="278"/>
      <c r="AD4" s="278"/>
      <c r="AE4" s="278"/>
      <c r="AF4" s="281"/>
    </row>
    <row r="5" spans="1:32" ht="15">
      <c r="A5" s="275">
        <v>48</v>
      </c>
      <c r="B5" s="276">
        <v>118</v>
      </c>
      <c r="C5" s="276">
        <v>292</v>
      </c>
      <c r="D5" s="276">
        <v>393</v>
      </c>
      <c r="E5" s="277"/>
      <c r="F5" s="277"/>
      <c r="G5" s="277"/>
      <c r="H5" s="277"/>
      <c r="I5" s="276">
        <v>868</v>
      </c>
      <c r="J5" s="277"/>
      <c r="K5" s="276">
        <v>1058</v>
      </c>
      <c r="L5" s="277"/>
      <c r="M5" s="278"/>
      <c r="N5" s="277"/>
      <c r="O5" s="277"/>
      <c r="P5" s="276">
        <v>1538</v>
      </c>
      <c r="Q5" s="276">
        <v>1675</v>
      </c>
      <c r="R5" s="276">
        <v>1730</v>
      </c>
      <c r="S5" s="278"/>
      <c r="T5" s="277"/>
      <c r="U5" s="277"/>
      <c r="V5" s="277"/>
      <c r="W5" s="278"/>
      <c r="X5" s="277"/>
      <c r="Y5" s="277"/>
      <c r="Z5" s="277"/>
      <c r="AA5" s="277"/>
      <c r="AB5" s="277"/>
      <c r="AC5" s="278"/>
      <c r="AD5" s="278"/>
      <c r="AE5" s="278"/>
      <c r="AF5" s="281"/>
    </row>
    <row r="6" spans="1:32" ht="15">
      <c r="A6" s="275">
        <v>51</v>
      </c>
      <c r="B6" s="276">
        <v>135</v>
      </c>
      <c r="C6" s="276">
        <v>294</v>
      </c>
      <c r="D6" s="276">
        <v>399</v>
      </c>
      <c r="E6" s="277"/>
      <c r="F6" s="277"/>
      <c r="G6" s="277"/>
      <c r="H6" s="277"/>
      <c r="I6" s="276">
        <v>888</v>
      </c>
      <c r="J6" s="277"/>
      <c r="K6" s="276">
        <v>1086</v>
      </c>
      <c r="L6" s="277"/>
      <c r="M6" s="278"/>
      <c r="N6" s="277"/>
      <c r="O6" s="277"/>
      <c r="P6" s="276">
        <v>1592</v>
      </c>
      <c r="Q6" s="277"/>
      <c r="R6" s="276">
        <v>1732</v>
      </c>
      <c r="S6" s="278"/>
      <c r="T6" s="277"/>
      <c r="U6" s="277"/>
      <c r="V6" s="277"/>
      <c r="W6" s="278"/>
      <c r="X6" s="277"/>
      <c r="Y6" s="277"/>
      <c r="Z6" s="277"/>
      <c r="AA6" s="277"/>
      <c r="AB6" s="277"/>
      <c r="AC6" s="278"/>
      <c r="AD6" s="278"/>
      <c r="AE6" s="278"/>
      <c r="AF6" s="281"/>
    </row>
    <row r="7" spans="1:32" ht="15">
      <c r="A7" s="275">
        <v>67</v>
      </c>
      <c r="B7" s="276">
        <v>141</v>
      </c>
      <c r="C7" s="277"/>
      <c r="D7" s="277"/>
      <c r="E7" s="277"/>
      <c r="F7" s="277"/>
      <c r="G7" s="277"/>
      <c r="H7" s="277"/>
      <c r="I7" s="277"/>
      <c r="J7" s="277"/>
      <c r="K7" s="276">
        <v>1094</v>
      </c>
      <c r="L7" s="277"/>
      <c r="M7" s="278"/>
      <c r="N7" s="277"/>
      <c r="O7" s="277"/>
      <c r="P7" s="277"/>
      <c r="Q7" s="277"/>
      <c r="R7" s="276">
        <v>1741</v>
      </c>
      <c r="S7" s="278"/>
      <c r="T7" s="277"/>
      <c r="U7" s="277"/>
      <c r="V7" s="277"/>
      <c r="W7" s="278"/>
      <c r="X7" s="277"/>
      <c r="Y7" s="277"/>
      <c r="Z7" s="277"/>
      <c r="AA7" s="277"/>
      <c r="AB7" s="277"/>
      <c r="AC7" s="278"/>
      <c r="AD7" s="278"/>
      <c r="AE7" s="278"/>
      <c r="AF7" s="281"/>
    </row>
    <row r="8" spans="1:32" ht="15">
      <c r="A8" s="275">
        <v>68</v>
      </c>
      <c r="B8" s="276">
        <v>148</v>
      </c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8"/>
      <c r="N8" s="277"/>
      <c r="O8" s="277"/>
      <c r="P8" s="277"/>
      <c r="Q8" s="277"/>
      <c r="R8" s="276">
        <v>1747</v>
      </c>
      <c r="S8" s="278"/>
      <c r="T8" s="277"/>
      <c r="U8" s="277"/>
      <c r="V8" s="277"/>
      <c r="W8" s="278"/>
      <c r="X8" s="277"/>
      <c r="Y8" s="277"/>
      <c r="Z8" s="277"/>
      <c r="AA8" s="277"/>
      <c r="AB8" s="277"/>
      <c r="AC8" s="278"/>
      <c r="AD8" s="278"/>
      <c r="AE8" s="278"/>
      <c r="AF8" s="281"/>
    </row>
    <row r="9" spans="1:32" ht="15">
      <c r="A9" s="275">
        <v>70</v>
      </c>
      <c r="B9" s="276">
        <v>171</v>
      </c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8"/>
      <c r="N9" s="277"/>
      <c r="O9" s="277"/>
      <c r="P9" s="277"/>
      <c r="Q9" s="277"/>
      <c r="R9" s="277"/>
      <c r="S9" s="278"/>
      <c r="T9" s="277"/>
      <c r="U9" s="277"/>
      <c r="V9" s="277"/>
      <c r="W9" s="277"/>
      <c r="X9" s="277"/>
      <c r="Y9" s="277"/>
      <c r="Z9" s="277"/>
      <c r="AA9" s="277"/>
      <c r="AB9" s="277"/>
      <c r="AC9" s="278"/>
      <c r="AD9" s="278"/>
      <c r="AE9" s="278"/>
      <c r="AF9" s="281"/>
    </row>
    <row r="10" spans="1:32" ht="15">
      <c r="A10" s="275">
        <v>71</v>
      </c>
      <c r="B10" s="277"/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7"/>
      <c r="AC10" s="278"/>
      <c r="AD10" s="278"/>
      <c r="AE10" s="278"/>
      <c r="AF10" s="281"/>
    </row>
    <row r="11" spans="1:32" ht="15" customHeight="1" thickBot="1">
      <c r="A11" s="282">
        <v>93</v>
      </c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3"/>
      <c r="V11" s="283"/>
      <c r="W11" s="283"/>
      <c r="X11" s="283"/>
      <c r="Y11" s="283"/>
      <c r="Z11" s="283"/>
      <c r="AA11" s="283"/>
      <c r="AB11" s="283"/>
      <c r="AC11" s="284"/>
      <c r="AD11" s="284"/>
      <c r="AE11" s="284"/>
      <c r="AF11" s="285"/>
    </row>
    <row r="12" ht="15" customHeight="1"/>
    <row r="13" spans="1:17" ht="15.75">
      <c r="A13" s="234">
        <v>16</v>
      </c>
      <c r="B13" s="235">
        <v>107</v>
      </c>
      <c r="C13" s="236">
        <v>234</v>
      </c>
      <c r="D13" s="237">
        <v>494</v>
      </c>
      <c r="E13" s="238">
        <v>910</v>
      </c>
      <c r="F13" s="239">
        <v>1327</v>
      </c>
      <c r="G13" s="240">
        <v>1675</v>
      </c>
      <c r="H13" s="241">
        <v>2081</v>
      </c>
      <c r="J13" s="264">
        <v>16</v>
      </c>
      <c r="K13" s="265">
        <v>107</v>
      </c>
      <c r="L13" s="265">
        <v>234</v>
      </c>
      <c r="M13" s="265">
        <v>494</v>
      </c>
      <c r="N13" s="265">
        <v>910</v>
      </c>
      <c r="O13" s="265">
        <v>1327</v>
      </c>
      <c r="P13" s="265">
        <v>1675</v>
      </c>
      <c r="Q13" s="266">
        <v>2081</v>
      </c>
    </row>
    <row r="14" spans="1:17" ht="15.75">
      <c r="A14" s="234">
        <v>33</v>
      </c>
      <c r="B14" s="236">
        <v>111</v>
      </c>
      <c r="C14" s="242">
        <v>292</v>
      </c>
      <c r="D14" s="237">
        <v>503</v>
      </c>
      <c r="E14" s="240">
        <v>980</v>
      </c>
      <c r="F14" s="243">
        <v>1477</v>
      </c>
      <c r="G14" s="238">
        <v>1714</v>
      </c>
      <c r="H14" s="240">
        <v>2171</v>
      </c>
      <c r="J14" s="267">
        <v>33</v>
      </c>
      <c r="K14" s="268">
        <v>111</v>
      </c>
      <c r="L14" s="268">
        <v>292</v>
      </c>
      <c r="M14" s="268">
        <v>503</v>
      </c>
      <c r="N14" s="268">
        <v>980</v>
      </c>
      <c r="O14" s="268">
        <v>1477</v>
      </c>
      <c r="P14" s="268">
        <v>1714</v>
      </c>
      <c r="Q14" s="269">
        <v>2171</v>
      </c>
    </row>
    <row r="15" spans="1:17" ht="15" customHeight="1">
      <c r="A15" s="235">
        <v>45</v>
      </c>
      <c r="B15" s="239">
        <v>116</v>
      </c>
      <c r="C15" s="244">
        <v>294</v>
      </c>
      <c r="D15" s="242">
        <v>537</v>
      </c>
      <c r="E15" s="237">
        <v>1018</v>
      </c>
      <c r="F15" s="245">
        <v>1501</v>
      </c>
      <c r="G15" s="246">
        <v>1718</v>
      </c>
      <c r="H15" s="235">
        <v>2194</v>
      </c>
      <c r="J15" s="267">
        <v>45</v>
      </c>
      <c r="K15" s="268">
        <v>116</v>
      </c>
      <c r="L15" s="268">
        <v>294</v>
      </c>
      <c r="M15" s="268">
        <v>537</v>
      </c>
      <c r="N15" s="268">
        <v>1018</v>
      </c>
      <c r="O15" s="268">
        <v>1501</v>
      </c>
      <c r="P15" s="268">
        <v>1718</v>
      </c>
      <c r="Q15" s="269">
        <v>2194</v>
      </c>
    </row>
    <row r="16" spans="1:17" ht="15" customHeight="1">
      <c r="A16" s="240">
        <v>48</v>
      </c>
      <c r="B16" s="245">
        <v>118</v>
      </c>
      <c r="C16" s="238">
        <v>330</v>
      </c>
      <c r="D16" s="234">
        <v>573</v>
      </c>
      <c r="E16" s="247">
        <v>1024</v>
      </c>
      <c r="F16" s="236">
        <v>1519</v>
      </c>
      <c r="G16" s="240">
        <v>1720</v>
      </c>
      <c r="H16" s="238">
        <v>2337</v>
      </c>
      <c r="J16" s="267">
        <v>48</v>
      </c>
      <c r="K16" s="268">
        <v>118</v>
      </c>
      <c r="L16" s="268">
        <v>330</v>
      </c>
      <c r="M16" s="268">
        <v>573</v>
      </c>
      <c r="N16" s="270">
        <v>1024</v>
      </c>
      <c r="O16" s="268">
        <v>1519</v>
      </c>
      <c r="P16" s="268">
        <v>1720</v>
      </c>
      <c r="Q16" s="269">
        <v>2337</v>
      </c>
    </row>
    <row r="17" spans="1:17" ht="15.75">
      <c r="A17" s="245">
        <v>51</v>
      </c>
      <c r="B17" s="237">
        <v>135</v>
      </c>
      <c r="C17" s="234">
        <v>343</v>
      </c>
      <c r="D17" s="248">
        <v>694</v>
      </c>
      <c r="E17" s="237">
        <v>1038</v>
      </c>
      <c r="F17" s="239">
        <v>1529</v>
      </c>
      <c r="G17" s="249">
        <v>1730</v>
      </c>
      <c r="H17" s="236">
        <v>2481</v>
      </c>
      <c r="J17" s="267">
        <v>51</v>
      </c>
      <c r="K17" s="268">
        <v>135</v>
      </c>
      <c r="L17" s="268">
        <v>343</v>
      </c>
      <c r="M17" s="268">
        <v>694</v>
      </c>
      <c r="N17" s="268">
        <v>1038</v>
      </c>
      <c r="O17" s="268">
        <v>1529</v>
      </c>
      <c r="P17" s="268">
        <v>1730</v>
      </c>
      <c r="Q17" s="269">
        <v>2481</v>
      </c>
    </row>
    <row r="18" spans="1:17" ht="15.75">
      <c r="A18" s="244">
        <v>67</v>
      </c>
      <c r="B18" s="245">
        <v>141</v>
      </c>
      <c r="C18" s="236">
        <v>359</v>
      </c>
      <c r="D18" s="242">
        <v>829</v>
      </c>
      <c r="E18" s="236">
        <v>1058</v>
      </c>
      <c r="F18" s="236">
        <v>1538</v>
      </c>
      <c r="G18" s="236">
        <v>1732</v>
      </c>
      <c r="H18" s="236">
        <v>2771</v>
      </c>
      <c r="J18" s="267">
        <v>67</v>
      </c>
      <c r="K18" s="268">
        <v>141</v>
      </c>
      <c r="L18" s="268">
        <v>359</v>
      </c>
      <c r="M18" s="268">
        <v>829</v>
      </c>
      <c r="N18" s="268">
        <v>1058</v>
      </c>
      <c r="O18" s="268">
        <v>1538</v>
      </c>
      <c r="P18" s="268">
        <v>1732</v>
      </c>
      <c r="Q18" s="269">
        <v>2771</v>
      </c>
    </row>
    <row r="19" spans="1:17" ht="15.75">
      <c r="A19" s="239">
        <v>68</v>
      </c>
      <c r="B19" s="234">
        <v>148</v>
      </c>
      <c r="C19" s="239">
        <v>393</v>
      </c>
      <c r="D19" s="237">
        <v>830</v>
      </c>
      <c r="E19" s="246">
        <v>1086</v>
      </c>
      <c r="F19" s="238">
        <v>1592</v>
      </c>
      <c r="G19" s="241">
        <v>1741</v>
      </c>
      <c r="H19" s="236">
        <v>2775</v>
      </c>
      <c r="J19" s="267">
        <v>68</v>
      </c>
      <c r="K19" s="268">
        <v>148</v>
      </c>
      <c r="L19" s="268">
        <v>393</v>
      </c>
      <c r="M19" s="268">
        <v>830</v>
      </c>
      <c r="N19" s="268">
        <v>1086</v>
      </c>
      <c r="O19" s="268">
        <v>1592</v>
      </c>
      <c r="P19" s="268">
        <v>1741</v>
      </c>
      <c r="Q19" s="269">
        <v>2775</v>
      </c>
    </row>
    <row r="20" spans="1:17" ht="15.75">
      <c r="A20" s="234">
        <v>70</v>
      </c>
      <c r="B20" s="237">
        <v>171</v>
      </c>
      <c r="C20" s="245">
        <v>399</v>
      </c>
      <c r="D20" s="240">
        <v>832</v>
      </c>
      <c r="E20" s="241">
        <v>1094</v>
      </c>
      <c r="F20" s="250">
        <v>1625</v>
      </c>
      <c r="G20" s="240">
        <v>1747</v>
      </c>
      <c r="H20" s="235">
        <v>2826</v>
      </c>
      <c r="J20" s="267">
        <v>70</v>
      </c>
      <c r="K20" s="268">
        <v>171</v>
      </c>
      <c r="L20" s="268">
        <v>399</v>
      </c>
      <c r="M20" s="268">
        <v>832</v>
      </c>
      <c r="N20" s="268">
        <v>1094</v>
      </c>
      <c r="O20" s="268">
        <v>1625</v>
      </c>
      <c r="P20" s="268">
        <v>1747</v>
      </c>
      <c r="Q20" s="269">
        <v>2826</v>
      </c>
    </row>
    <row r="21" spans="1:17" ht="15.75">
      <c r="A21" s="236">
        <v>71</v>
      </c>
      <c r="B21" s="234">
        <v>217</v>
      </c>
      <c r="C21" s="240">
        <v>461</v>
      </c>
      <c r="D21" s="248">
        <v>868</v>
      </c>
      <c r="E21" s="240">
        <v>1108</v>
      </c>
      <c r="F21" s="251">
        <v>1640</v>
      </c>
      <c r="G21" s="236">
        <v>1902</v>
      </c>
      <c r="H21" s="248">
        <v>2949</v>
      </c>
      <c r="J21" s="267">
        <v>71</v>
      </c>
      <c r="K21" s="268">
        <v>217</v>
      </c>
      <c r="L21" s="268">
        <v>461</v>
      </c>
      <c r="M21" s="268">
        <v>868</v>
      </c>
      <c r="N21" s="268">
        <v>1108</v>
      </c>
      <c r="O21" s="268">
        <v>1640</v>
      </c>
      <c r="P21" s="268">
        <v>1902</v>
      </c>
      <c r="Q21" s="269">
        <v>2949</v>
      </c>
    </row>
    <row r="22" spans="1:17" ht="15.75">
      <c r="A22" s="237">
        <v>93</v>
      </c>
      <c r="B22" s="244">
        <v>233</v>
      </c>
      <c r="C22" s="244">
        <v>469</v>
      </c>
      <c r="D22" s="234">
        <v>888</v>
      </c>
      <c r="E22" s="250">
        <v>1114</v>
      </c>
      <c r="F22" s="239">
        <v>1646</v>
      </c>
      <c r="G22" s="250">
        <v>2056</v>
      </c>
      <c r="H22" s="250">
        <v>3138</v>
      </c>
      <c r="J22" s="273">
        <v>93</v>
      </c>
      <c r="K22" s="274">
        <v>233</v>
      </c>
      <c r="L22" s="274">
        <v>469</v>
      </c>
      <c r="M22" s="274">
        <v>888</v>
      </c>
      <c r="N22" s="274">
        <v>1114</v>
      </c>
      <c r="O22" s="274">
        <v>1646</v>
      </c>
      <c r="P22" s="268">
        <v>2056</v>
      </c>
      <c r="Q22" s="269">
        <v>3138</v>
      </c>
    </row>
    <row r="23" spans="7:17" ht="15">
      <c r="G23" s="236">
        <v>2062</v>
      </c>
      <c r="H23" s="240">
        <v>3176</v>
      </c>
      <c r="J23" s="1012"/>
      <c r="K23" s="1013"/>
      <c r="L23" s="1013"/>
      <c r="M23" s="1013"/>
      <c r="N23" s="1013"/>
      <c r="O23" s="1014"/>
      <c r="P23" s="272">
        <v>2062</v>
      </c>
      <c r="Q23" s="271">
        <v>3176</v>
      </c>
    </row>
    <row r="33" ht="15" customHeight="1"/>
    <row r="34" ht="15" customHeight="1"/>
    <row r="37" ht="15" customHeight="1"/>
    <row r="38" ht="15" customHeight="1"/>
    <row r="39" ht="15" customHeight="1"/>
    <row r="40" ht="15" customHeight="1"/>
    <row r="45" ht="15" customHeight="1"/>
    <row r="46" ht="15" customHeight="1"/>
    <row r="49" ht="15" customHeight="1"/>
    <row r="50" ht="15" customHeight="1"/>
    <row r="59" ht="15" customHeight="1"/>
    <row r="60" ht="15" customHeight="1"/>
    <row r="67" ht="15" customHeight="1"/>
    <row r="68" ht="15" customHeight="1"/>
    <row r="79" ht="15" customHeight="1"/>
    <row r="80" ht="15" customHeight="1"/>
    <row r="83" ht="15.75">
      <c r="A83" s="252"/>
    </row>
    <row r="84" ht="15.75">
      <c r="A84" s="252"/>
    </row>
    <row r="85" ht="15">
      <c r="A85" s="253"/>
    </row>
    <row r="86" ht="15">
      <c r="A86" s="254"/>
    </row>
    <row r="87" ht="15" customHeight="1">
      <c r="A87" s="255"/>
    </row>
    <row r="88" ht="15.75">
      <c r="A88" s="256"/>
    </row>
    <row r="89" ht="15">
      <c r="A89" s="257"/>
    </row>
    <row r="90" ht="15.75">
      <c r="A90" s="252"/>
    </row>
    <row r="91" ht="15">
      <c r="A91" s="253"/>
    </row>
    <row r="92" ht="15">
      <c r="A92" s="255"/>
    </row>
    <row r="93" ht="15">
      <c r="A93" s="253"/>
    </row>
    <row r="94" ht="15">
      <c r="A94" s="253"/>
    </row>
    <row r="95" ht="15">
      <c r="A95" s="257"/>
    </row>
    <row r="96" ht="15">
      <c r="A96" s="255"/>
    </row>
    <row r="97" ht="15">
      <c r="A97" s="255"/>
    </row>
    <row r="98" ht="15">
      <c r="A98" s="255"/>
    </row>
    <row r="99" ht="15.75">
      <c r="A99" s="252"/>
    </row>
    <row r="100" ht="15">
      <c r="A100" s="255"/>
    </row>
    <row r="101" ht="15.75">
      <c r="A101" s="252"/>
    </row>
    <row r="102" ht="15.75">
      <c r="A102" s="256"/>
    </row>
    <row r="103" ht="15">
      <c r="A103" s="253"/>
    </row>
    <row r="104" ht="15">
      <c r="A104" s="254"/>
    </row>
    <row r="105" ht="15.75">
      <c r="A105" s="256"/>
    </row>
    <row r="106" ht="15">
      <c r="A106" s="258"/>
    </row>
    <row r="107" ht="15.75">
      <c r="A107" s="252"/>
    </row>
    <row r="108" ht="15">
      <c r="A108" s="253"/>
    </row>
    <row r="109" ht="15">
      <c r="A109" s="257"/>
    </row>
    <row r="110" ht="15">
      <c r="A110" s="255"/>
    </row>
    <row r="111" ht="15">
      <c r="A111" s="254"/>
    </row>
    <row r="112" ht="15.75">
      <c r="A112" s="256"/>
    </row>
    <row r="113" ht="15">
      <c r="A113" s="255"/>
    </row>
    <row r="114" ht="15">
      <c r="A114" s="255"/>
    </row>
    <row r="115" ht="15">
      <c r="A115" s="254"/>
    </row>
    <row r="116" ht="15.75">
      <c r="A116" s="252"/>
    </row>
    <row r="117" ht="15">
      <c r="A117" s="255"/>
    </row>
    <row r="118" ht="15">
      <c r="A118" s="254"/>
    </row>
    <row r="119" ht="15">
      <c r="A119" s="255"/>
    </row>
    <row r="120" ht="15">
      <c r="A120" s="254"/>
    </row>
    <row r="121" ht="15">
      <c r="A121" s="255"/>
    </row>
    <row r="122" ht="15.75">
      <c r="A122" s="252"/>
    </row>
    <row r="123" ht="15">
      <c r="A123" s="258"/>
    </row>
    <row r="124" ht="15">
      <c r="A124" s="254"/>
    </row>
    <row r="125" ht="15">
      <c r="A125" s="255"/>
    </row>
    <row r="126" ht="15">
      <c r="A126" s="259"/>
    </row>
    <row r="127" ht="15">
      <c r="A127" s="255"/>
    </row>
    <row r="128" ht="15">
      <c r="A128" s="253"/>
    </row>
    <row r="129" ht="15">
      <c r="A129" s="260"/>
    </row>
    <row r="130" ht="15">
      <c r="A130" s="261"/>
    </row>
    <row r="131" ht="15">
      <c r="A131" s="254"/>
    </row>
    <row r="132" ht="15">
      <c r="A132" s="262"/>
    </row>
    <row r="133" ht="15">
      <c r="A133" s="257"/>
    </row>
    <row r="134" ht="15">
      <c r="A134" s="259"/>
    </row>
    <row r="135" ht="15">
      <c r="A135" s="255"/>
    </row>
    <row r="136" ht="15">
      <c r="A136" s="253"/>
    </row>
    <row r="137" ht="15">
      <c r="A137" s="257"/>
    </row>
    <row r="138" ht="15">
      <c r="A138" s="253"/>
    </row>
    <row r="139" ht="15">
      <c r="A139" s="258"/>
    </row>
    <row r="140" ht="15">
      <c r="A140" s="262"/>
    </row>
    <row r="141" ht="15">
      <c r="A141" s="257"/>
    </row>
    <row r="142" ht="15">
      <c r="A142" s="254"/>
    </row>
    <row r="143" ht="15">
      <c r="A143" s="258"/>
    </row>
    <row r="144" ht="15">
      <c r="A144" s="260"/>
    </row>
    <row r="145" ht="15">
      <c r="A145" s="254"/>
    </row>
    <row r="146" ht="15">
      <c r="A146" s="263"/>
    </row>
    <row r="147" ht="15">
      <c r="A147" s="253"/>
    </row>
    <row r="148" ht="15">
      <c r="A148" s="261"/>
    </row>
    <row r="149" ht="15">
      <c r="A149" s="254"/>
    </row>
    <row r="150" ht="15">
      <c r="A150" s="253"/>
    </row>
    <row r="151" ht="15">
      <c r="A151" s="262"/>
    </row>
    <row r="152" ht="15">
      <c r="A152" s="253"/>
    </row>
    <row r="153" ht="15">
      <c r="A153" s="261"/>
    </row>
    <row r="154" ht="15">
      <c r="A154" s="254"/>
    </row>
    <row r="155" ht="15">
      <c r="A155" s="253"/>
    </row>
    <row r="156" ht="15">
      <c r="A156" s="258"/>
    </row>
    <row r="157" ht="15">
      <c r="A157" s="253"/>
    </row>
    <row r="158" ht="15">
      <c r="A158" s="253"/>
    </row>
    <row r="159" ht="15">
      <c r="A159" s="253"/>
    </row>
    <row r="160" ht="15">
      <c r="A160" s="253"/>
    </row>
    <row r="161" ht="15">
      <c r="A161" s="255"/>
    </row>
    <row r="162" ht="15">
      <c r="A162" s="262"/>
    </row>
    <row r="163" ht="15">
      <c r="A163" s="240"/>
    </row>
    <row r="164" ht="15">
      <c r="A164" s="251"/>
    </row>
  </sheetData>
  <sheetProtection/>
  <mergeCells count="1">
    <mergeCell ref="J23:O23"/>
  </mergeCells>
  <printOptions/>
  <pageMargins left="0.7" right="0.7" top="0.75" bottom="0.75" header="0.3" footer="0.3"/>
  <pageSetup orientation="portrait" paperSize="9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2"/>
  <sheetViews>
    <sheetView showGridLines="0" zoomScalePageLayoutView="0" workbookViewId="0" topLeftCell="A1">
      <selection activeCell="A3" sqref="A3:A15"/>
    </sheetView>
  </sheetViews>
  <sheetFormatPr defaultColWidth="9.140625" defaultRowHeight="15"/>
  <cols>
    <col min="1" max="1" width="3.00390625" style="578" customWidth="1"/>
    <col min="2" max="2" width="5.28125" style="578" bestFit="1" customWidth="1"/>
    <col min="3" max="6" width="9.140625" style="578" customWidth="1"/>
    <col min="7" max="7" width="5.00390625" style="578" bestFit="1" customWidth="1"/>
    <col min="8" max="8" width="12.00390625" style="578" bestFit="1" customWidth="1"/>
    <col min="9" max="9" width="5.57421875" style="578" customWidth="1"/>
    <col min="10" max="10" width="2.7109375" style="578" hidden="1" customWidth="1"/>
    <col min="11" max="11" width="2.7109375" style="578" bestFit="1" customWidth="1"/>
    <col min="12" max="12" width="4.57421875" style="578" customWidth="1"/>
    <col min="13" max="13" width="2.57421875" style="578" customWidth="1"/>
    <col min="14" max="16384" width="9.140625" style="578" customWidth="1"/>
  </cols>
  <sheetData>
    <row r="1" ht="12.75">
      <c r="A1" s="593" t="s">
        <v>785</v>
      </c>
    </row>
    <row r="2" spans="2:4" ht="13.5" thickBot="1">
      <c r="B2" s="579" t="s">
        <v>460</v>
      </c>
      <c r="C2" s="579" t="s">
        <v>0</v>
      </c>
      <c r="D2" s="579" t="s">
        <v>766</v>
      </c>
    </row>
    <row r="3" spans="1:14" ht="12.75">
      <c r="A3" s="1015" t="s">
        <v>767</v>
      </c>
      <c r="B3" s="580">
        <v>1</v>
      </c>
      <c r="C3" s="580">
        <v>67</v>
      </c>
      <c r="D3" s="580">
        <v>1198.5027459</v>
      </c>
      <c r="I3" s="582" t="s">
        <v>784</v>
      </c>
      <c r="J3" s="583"/>
      <c r="K3" s="583"/>
      <c r="L3" s="583"/>
      <c r="M3" s="583"/>
      <c r="N3" s="583"/>
    </row>
    <row r="4" spans="1:14" ht="12.75">
      <c r="A4" s="1015"/>
      <c r="B4" s="580">
        <v>2</v>
      </c>
      <c r="C4" s="580">
        <v>294</v>
      </c>
      <c r="D4" s="580">
        <v>1195.23059282</v>
      </c>
      <c r="I4" s="583" t="str">
        <f>J4&amp;"%"&amp;" or"</f>
        <v>65% or</v>
      </c>
      <c r="J4" s="585">
        <v>65</v>
      </c>
      <c r="K4" s="586">
        <v>37</v>
      </c>
      <c r="L4" s="583" t="s">
        <v>770</v>
      </c>
      <c r="M4" s="587">
        <v>57</v>
      </c>
      <c r="N4" s="587" t="s">
        <v>771</v>
      </c>
    </row>
    <row r="5" spans="1:14" ht="12.75">
      <c r="A5" s="1015"/>
      <c r="B5" s="580">
        <v>3</v>
      </c>
      <c r="C5" s="580">
        <v>1114</v>
      </c>
      <c r="D5" s="580">
        <v>1160.29479572</v>
      </c>
      <c r="I5" s="583" t="str">
        <f>J5&amp;"%"&amp;" or"</f>
        <v>63% or</v>
      </c>
      <c r="J5" s="585">
        <v>63</v>
      </c>
      <c r="K5" s="586">
        <v>15</v>
      </c>
      <c r="L5" s="583" t="s">
        <v>770</v>
      </c>
      <c r="M5" s="587">
        <v>24</v>
      </c>
      <c r="N5" s="587" t="s">
        <v>772</v>
      </c>
    </row>
    <row r="6" spans="1:14" ht="12.75">
      <c r="A6" s="1015"/>
      <c r="B6" s="588">
        <v>4</v>
      </c>
      <c r="C6" s="588">
        <v>2056</v>
      </c>
      <c r="D6" s="588">
        <v>1134.50641646</v>
      </c>
      <c r="I6" s="583" t="str">
        <f>J6&amp;"%"&amp;" or"</f>
        <v>66% or</v>
      </c>
      <c r="J6" s="585">
        <v>66</v>
      </c>
      <c r="K6" s="586">
        <v>8</v>
      </c>
      <c r="L6" s="583" t="s">
        <v>770</v>
      </c>
      <c r="M6" s="587">
        <v>12</v>
      </c>
      <c r="N6" s="587" t="s">
        <v>773</v>
      </c>
    </row>
    <row r="7" spans="1:14" ht="12.75">
      <c r="A7" s="1015"/>
      <c r="B7" s="589">
        <v>5</v>
      </c>
      <c r="C7" s="589">
        <v>1086</v>
      </c>
      <c r="D7" s="589">
        <v>1133.07039978</v>
      </c>
      <c r="I7" s="583"/>
      <c r="J7" s="585"/>
      <c r="K7" s="586">
        <v>2</v>
      </c>
      <c r="L7" s="583" t="s">
        <v>770</v>
      </c>
      <c r="M7" s="587">
        <v>3</v>
      </c>
      <c r="N7" s="587" t="s">
        <v>783</v>
      </c>
    </row>
    <row r="8" spans="1:14" ht="12.75">
      <c r="A8" s="1015"/>
      <c r="B8" s="590">
        <v>6</v>
      </c>
      <c r="C8" s="590">
        <v>1625</v>
      </c>
      <c r="D8" s="590">
        <v>1119.31216602</v>
      </c>
      <c r="F8" s="581" t="s">
        <v>768</v>
      </c>
      <c r="I8" s="583"/>
      <c r="J8" s="585"/>
      <c r="K8" s="586">
        <v>2</v>
      </c>
      <c r="L8" s="583" t="s">
        <v>770</v>
      </c>
      <c r="M8" s="587">
        <v>3</v>
      </c>
      <c r="N8" s="587" t="s">
        <v>774</v>
      </c>
    </row>
    <row r="9" spans="1:14" ht="12.75">
      <c r="A9" s="1015"/>
      <c r="B9" s="589">
        <v>7</v>
      </c>
      <c r="C9" s="589">
        <v>33</v>
      </c>
      <c r="D9" s="589">
        <v>1108.94561857</v>
      </c>
      <c r="F9" s="584" t="s">
        <v>769</v>
      </c>
      <c r="I9" s="583" t="str">
        <f aca="true" t="shared" si="0" ref="I9:I16">J9&amp;"%"&amp;" or"</f>
        <v>39% or</v>
      </c>
      <c r="J9" s="585">
        <v>39</v>
      </c>
      <c r="K9" s="586">
        <v>32</v>
      </c>
      <c r="L9" s="583" t="s">
        <v>770</v>
      </c>
      <c r="M9" s="587">
        <v>82</v>
      </c>
      <c r="N9" s="587" t="s">
        <v>781</v>
      </c>
    </row>
    <row r="10" spans="1:14" ht="12.75">
      <c r="A10" s="1015"/>
      <c r="B10" s="590">
        <v>8</v>
      </c>
      <c r="C10" s="590">
        <v>3138</v>
      </c>
      <c r="D10" s="590">
        <v>1107.59776345</v>
      </c>
      <c r="I10" s="583" t="str">
        <f t="shared" si="0"/>
        <v>70% or</v>
      </c>
      <c r="J10" s="585">
        <v>70</v>
      </c>
      <c r="K10" s="586">
        <v>57</v>
      </c>
      <c r="L10" s="583" t="s">
        <v>770</v>
      </c>
      <c r="M10" s="587">
        <v>82</v>
      </c>
      <c r="N10" s="587" t="s">
        <v>782</v>
      </c>
    </row>
    <row r="11" spans="1:14" ht="12.75">
      <c r="A11" s="1015"/>
      <c r="B11" s="589">
        <v>9</v>
      </c>
      <c r="C11" s="589">
        <v>343</v>
      </c>
      <c r="D11" s="589">
        <v>1099.37768127</v>
      </c>
      <c r="I11" s="583" t="str">
        <f t="shared" si="0"/>
        <v>13% or</v>
      </c>
      <c r="J11" s="591">
        <v>13</v>
      </c>
      <c r="K11" s="586">
        <v>11</v>
      </c>
      <c r="L11" s="583" t="s">
        <v>770</v>
      </c>
      <c r="M11" s="587">
        <v>82</v>
      </c>
      <c r="N11" s="587" t="s">
        <v>775</v>
      </c>
    </row>
    <row r="12" spans="1:14" ht="12.75">
      <c r="A12" s="1015"/>
      <c r="B12" s="589">
        <v>10</v>
      </c>
      <c r="C12" s="589">
        <v>1718</v>
      </c>
      <c r="D12" s="589">
        <v>1097.94875562</v>
      </c>
      <c r="I12" s="583" t="str">
        <f t="shared" si="0"/>
        <v>27% or</v>
      </c>
      <c r="J12" s="591">
        <v>27</v>
      </c>
      <c r="K12" s="586">
        <v>22</v>
      </c>
      <c r="L12" s="583" t="s">
        <v>770</v>
      </c>
      <c r="M12" s="587">
        <v>82</v>
      </c>
      <c r="N12" s="587" t="s">
        <v>776</v>
      </c>
    </row>
    <row r="13" spans="1:14" ht="12.75">
      <c r="A13" s="1015"/>
      <c r="B13" s="580">
        <v>11</v>
      </c>
      <c r="C13" s="580">
        <v>469</v>
      </c>
      <c r="D13" s="580">
        <v>1096.1930669</v>
      </c>
      <c r="I13" s="583" t="str">
        <f t="shared" si="0"/>
        <v>33% or</v>
      </c>
      <c r="J13" s="591">
        <v>33</v>
      </c>
      <c r="K13" s="586">
        <v>27</v>
      </c>
      <c r="L13" s="583" t="s">
        <v>770</v>
      </c>
      <c r="M13" s="587">
        <v>82</v>
      </c>
      <c r="N13" s="587" t="s">
        <v>777</v>
      </c>
    </row>
    <row r="14" spans="1:14" ht="12.75">
      <c r="A14" s="1015"/>
      <c r="B14" s="589">
        <v>12</v>
      </c>
      <c r="C14" s="589">
        <v>16</v>
      </c>
      <c r="D14" s="589">
        <v>1086.85325764</v>
      </c>
      <c r="I14" s="583" t="str">
        <f t="shared" si="0"/>
        <v>46% or</v>
      </c>
      <c r="J14" s="591">
        <v>46</v>
      </c>
      <c r="K14" s="586">
        <v>38</v>
      </c>
      <c r="L14" s="583" t="s">
        <v>770</v>
      </c>
      <c r="M14" s="587">
        <v>82</v>
      </c>
      <c r="N14" s="587" t="s">
        <v>778</v>
      </c>
    </row>
    <row r="15" spans="1:14" ht="12.75">
      <c r="A15" s="1016"/>
      <c r="B15" s="589">
        <v>13</v>
      </c>
      <c r="C15" s="589">
        <v>217</v>
      </c>
      <c r="D15" s="589">
        <v>1082.17660154</v>
      </c>
      <c r="I15" s="583" t="str">
        <f t="shared" si="0"/>
        <v>57% or</v>
      </c>
      <c r="J15" s="591">
        <v>57</v>
      </c>
      <c r="K15" s="586">
        <v>47</v>
      </c>
      <c r="L15" s="583" t="s">
        <v>770</v>
      </c>
      <c r="M15" s="587">
        <v>82</v>
      </c>
      <c r="N15" s="587" t="s">
        <v>779</v>
      </c>
    </row>
    <row r="16" spans="2:14" ht="12.75">
      <c r="B16" s="592">
        <v>14</v>
      </c>
      <c r="C16" s="592">
        <v>1730</v>
      </c>
      <c r="D16" s="592">
        <v>1079.33856127</v>
      </c>
      <c r="I16" s="583" t="str">
        <f t="shared" si="0"/>
        <v>21% or</v>
      </c>
      <c r="J16" s="591">
        <v>21</v>
      </c>
      <c r="K16" s="586">
        <v>17</v>
      </c>
      <c r="L16" s="583" t="s">
        <v>770</v>
      </c>
      <c r="M16" s="587">
        <v>82</v>
      </c>
      <c r="N16" s="587" t="s">
        <v>780</v>
      </c>
    </row>
    <row r="17" spans="2:4" ht="12.75">
      <c r="B17" s="589">
        <v>15</v>
      </c>
      <c r="C17" s="589">
        <v>1519</v>
      </c>
      <c r="D17" s="589">
        <v>1078.31642035</v>
      </c>
    </row>
    <row r="18" spans="2:4" ht="12.75">
      <c r="B18" s="589">
        <v>16</v>
      </c>
      <c r="C18" s="589">
        <v>111</v>
      </c>
      <c r="D18" s="589">
        <v>1077.99370619</v>
      </c>
    </row>
    <row r="19" spans="2:4" ht="12.75">
      <c r="B19" s="589">
        <v>17</v>
      </c>
      <c r="C19" s="589">
        <v>1592</v>
      </c>
      <c r="D19" s="589">
        <v>1077.91748519</v>
      </c>
    </row>
    <row r="20" spans="2:4" ht="12.75">
      <c r="B20" s="589">
        <v>18</v>
      </c>
      <c r="C20" s="589">
        <v>1538</v>
      </c>
      <c r="D20" s="589">
        <v>1074.03849808</v>
      </c>
    </row>
    <row r="21" spans="2:4" ht="12.75">
      <c r="B21" s="589">
        <v>19</v>
      </c>
      <c r="C21" s="589">
        <v>330</v>
      </c>
      <c r="D21" s="589">
        <v>1073.77644144</v>
      </c>
    </row>
    <row r="22" spans="2:4" ht="12.75">
      <c r="B22" s="589">
        <v>20</v>
      </c>
      <c r="C22" s="589">
        <v>830</v>
      </c>
      <c r="D22" s="589">
        <v>1071.20236022</v>
      </c>
    </row>
  </sheetData>
  <sheetProtection/>
  <mergeCells count="1">
    <mergeCell ref="A3:A15"/>
  </mergeCells>
  <hyperlinks>
    <hyperlink ref="I3" r:id="rId1" display="From pwnageNick on Chief Delphi"/>
    <hyperlink ref="A1" r:id="rId2" display="From Nilesenator on Chief Delphi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B182"/>
  <sheetViews>
    <sheetView showGridLines="0"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BI158" sqref="BI158:BI159"/>
    </sheetView>
  </sheetViews>
  <sheetFormatPr defaultColWidth="9.140625" defaultRowHeight="15"/>
  <cols>
    <col min="1" max="1" width="5.00390625" style="20" customWidth="1"/>
    <col min="2" max="2" width="12.28125" style="20" customWidth="1"/>
    <col min="3" max="3" width="0.13671875" style="20" hidden="1" customWidth="1"/>
    <col min="4" max="4" width="2.7109375" style="13" hidden="1" customWidth="1"/>
    <col min="5" max="5" width="2.7109375" style="12" customWidth="1"/>
    <col min="6" max="6" width="2.421875" style="20" hidden="1" customWidth="1"/>
    <col min="7" max="7" width="1.57421875" style="20" customWidth="1"/>
    <col min="8" max="8" width="11.00390625" style="108" customWidth="1"/>
    <col min="9" max="9" width="4.421875" style="20" customWidth="1"/>
    <col min="10" max="10" width="3.28125" style="20" customWidth="1"/>
    <col min="11" max="11" width="3.28125" style="20" hidden="1" customWidth="1"/>
    <col min="12" max="12" width="3.421875" style="20" customWidth="1"/>
    <col min="13" max="13" width="3.28125" style="20" customWidth="1"/>
    <col min="14" max="14" width="3.140625" style="88" customWidth="1"/>
    <col min="15" max="15" width="2.57421875" style="20" customWidth="1"/>
    <col min="16" max="16" width="4.421875" style="20" hidden="1" customWidth="1"/>
    <col min="17" max="17" width="2.8515625" style="20" customWidth="1"/>
    <col min="18" max="18" width="3.421875" style="20" customWidth="1"/>
    <col min="19" max="19" width="3.28125" style="63" customWidth="1"/>
    <col min="20" max="21" width="3.28125" style="63" hidden="1" customWidth="1"/>
    <col min="22" max="22" width="10.421875" style="63" hidden="1" customWidth="1"/>
    <col min="23" max="23" width="2.421875" style="63" hidden="1" customWidth="1"/>
    <col min="24" max="24" width="2.421875" style="88" hidden="1" customWidth="1"/>
    <col min="25" max="25" width="3.421875" style="63" customWidth="1"/>
    <col min="26" max="26" width="3.57421875" style="20" hidden="1" customWidth="1"/>
    <col min="27" max="28" width="2.7109375" style="20" hidden="1" customWidth="1"/>
    <col min="29" max="29" width="2.421875" style="20" hidden="1" customWidth="1"/>
    <col min="30" max="31" width="1.57421875" style="20" hidden="1" customWidth="1"/>
    <col min="32" max="32" width="2.7109375" style="20" hidden="1" customWidth="1"/>
    <col min="33" max="33" width="7.421875" style="20" hidden="1" customWidth="1"/>
    <col min="34" max="34" width="3.7109375" style="20" hidden="1" customWidth="1"/>
    <col min="35" max="35" width="4.8515625" style="20" hidden="1" customWidth="1"/>
    <col min="36" max="36" width="2.7109375" style="20" hidden="1" customWidth="1"/>
    <col min="37" max="37" width="2.28125" style="20" hidden="1" customWidth="1"/>
    <col min="38" max="38" width="2.7109375" style="20" hidden="1" customWidth="1"/>
    <col min="39" max="39" width="1.8515625" style="20" hidden="1" customWidth="1"/>
    <col min="40" max="40" width="1.8515625" style="5" hidden="1" customWidth="1"/>
    <col min="41" max="41" width="2.7109375" style="20" hidden="1" customWidth="1"/>
    <col min="42" max="42" width="6.00390625" style="20" hidden="1" customWidth="1"/>
    <col min="43" max="43" width="4.140625" style="9" hidden="1" customWidth="1"/>
    <col min="44" max="44" width="3.57421875" style="20" hidden="1" customWidth="1"/>
    <col min="45" max="45" width="3.00390625" style="20" hidden="1" customWidth="1"/>
    <col min="46" max="46" width="2.8515625" style="20" hidden="1" customWidth="1"/>
    <col min="47" max="47" width="3.28125" style="20" hidden="1" customWidth="1"/>
    <col min="48" max="48" width="2.8515625" style="20" hidden="1" customWidth="1"/>
    <col min="49" max="49" width="9.140625" style="20" hidden="1" customWidth="1"/>
    <col min="50" max="50" width="6.421875" style="20" hidden="1" customWidth="1"/>
    <col min="51" max="51" width="3.28125" style="20" bestFit="1" customWidth="1"/>
    <col min="52" max="52" width="3.57421875" style="20" bestFit="1" customWidth="1"/>
    <col min="53" max="53" width="3.140625" style="20" bestFit="1" customWidth="1"/>
    <col min="54" max="54" width="3.421875" style="20" hidden="1" customWidth="1"/>
    <col min="55" max="55" width="3.57421875" style="20" hidden="1" customWidth="1"/>
    <col min="56" max="56" width="3.57421875" style="609" customWidth="1"/>
    <col min="57" max="57" width="3.57421875" style="606" customWidth="1"/>
    <col min="58" max="60" width="3.8515625" style="20" customWidth="1"/>
    <col min="61" max="61" width="32.00390625" style="670" customWidth="1"/>
    <col min="62" max="62" width="21.7109375" style="494" hidden="1" customWidth="1"/>
    <col min="63" max="64" width="4.57421875" style="20" customWidth="1"/>
    <col min="65" max="16384" width="9.140625" style="20" customWidth="1"/>
  </cols>
  <sheetData>
    <row r="1" spans="2:132" ht="11.25" customHeight="1">
      <c r="B1" s="952" t="s">
        <v>605</v>
      </c>
      <c r="C1" s="952"/>
      <c r="D1" s="952"/>
      <c r="E1" s="952"/>
      <c r="F1" s="952"/>
      <c r="G1" s="952"/>
      <c r="H1" s="377" t="s">
        <v>606</v>
      </c>
      <c r="I1" s="953" t="s">
        <v>717</v>
      </c>
      <c r="J1" s="953"/>
      <c r="K1" s="953"/>
      <c r="L1" s="953"/>
      <c r="M1" s="956" t="s">
        <v>369</v>
      </c>
      <c r="N1" s="956"/>
      <c r="O1" s="956"/>
      <c r="P1" s="956"/>
      <c r="Q1" s="535"/>
      <c r="R1" s="957" t="s">
        <v>616</v>
      </c>
      <c r="S1" s="957"/>
      <c r="T1" s="957"/>
      <c r="U1" s="957"/>
      <c r="V1" s="957"/>
      <c r="W1" s="957"/>
      <c r="X1" s="957"/>
      <c r="Y1" s="957"/>
      <c r="Z1" s="957"/>
      <c r="AA1" s="957"/>
      <c r="AB1" s="957"/>
      <c r="AC1" s="957"/>
      <c r="AD1" s="957"/>
      <c r="AE1" s="957"/>
      <c r="AF1" s="957"/>
      <c r="AG1" s="957"/>
      <c r="AH1" s="957"/>
      <c r="AI1" s="957"/>
      <c r="AJ1" s="957"/>
      <c r="AK1" s="957"/>
      <c r="AL1" s="957"/>
      <c r="AM1" s="957"/>
      <c r="AN1" s="957"/>
      <c r="AO1" s="957"/>
      <c r="AP1" s="957"/>
      <c r="AQ1" s="957"/>
      <c r="AR1" s="957"/>
      <c r="AS1" s="957"/>
      <c r="AT1" s="957"/>
      <c r="AU1" s="957"/>
      <c r="AV1" s="957"/>
      <c r="AW1" s="957"/>
      <c r="AX1" s="957"/>
      <c r="AY1" s="957"/>
      <c r="AZ1" s="957"/>
      <c r="BA1" s="957"/>
      <c r="BB1" s="957"/>
      <c r="BC1" s="957"/>
      <c r="BD1" s="957"/>
      <c r="BE1" s="957"/>
      <c r="BF1" s="957"/>
      <c r="BG1" s="957"/>
      <c r="BH1" s="957"/>
      <c r="BI1" s="669" t="s">
        <v>42</v>
      </c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</row>
    <row r="2" spans="1:132" ht="11.25" customHeight="1">
      <c r="A2" s="722" t="s">
        <v>0</v>
      </c>
      <c r="B2" s="722" t="s">
        <v>50</v>
      </c>
      <c r="C2" s="25"/>
      <c r="D2" s="724" t="s">
        <v>12</v>
      </c>
      <c r="E2" s="724" t="s">
        <v>12</v>
      </c>
      <c r="F2" s="722" t="s">
        <v>7</v>
      </c>
      <c r="G2" s="725" t="s">
        <v>16</v>
      </c>
      <c r="H2" s="727" t="s">
        <v>390</v>
      </c>
      <c r="I2" s="729" t="s">
        <v>393</v>
      </c>
      <c r="J2" s="721" t="s">
        <v>392</v>
      </c>
      <c r="K2" s="722"/>
      <c r="L2" s="722"/>
      <c r="M2" s="700"/>
      <c r="N2" s="700"/>
      <c r="O2" s="700"/>
      <c r="P2" s="700"/>
      <c r="Q2" s="700"/>
      <c r="R2" s="700"/>
      <c r="S2" s="731" t="s">
        <v>391</v>
      </c>
      <c r="T2" s="732"/>
      <c r="U2" s="732"/>
      <c r="V2" s="732"/>
      <c r="W2" s="732"/>
      <c r="X2" s="732"/>
      <c r="Y2" s="733"/>
      <c r="Z2" s="721" t="s">
        <v>14</v>
      </c>
      <c r="AA2" s="700"/>
      <c r="AB2" s="701"/>
      <c r="AC2" s="721" t="s">
        <v>36</v>
      </c>
      <c r="AD2" s="700"/>
      <c r="AE2" s="700"/>
      <c r="AF2" s="25"/>
      <c r="AG2" s="25"/>
      <c r="AH2" s="729" t="s">
        <v>37</v>
      </c>
      <c r="AI2" s="721" t="s">
        <v>13</v>
      </c>
      <c r="AJ2" s="722"/>
      <c r="AK2" s="729"/>
      <c r="AL2" s="721" t="s">
        <v>35</v>
      </c>
      <c r="AM2" s="700"/>
      <c r="AN2" s="700"/>
      <c r="AO2" s="700"/>
      <c r="AP2" s="25"/>
      <c r="AQ2" s="734" t="s">
        <v>17</v>
      </c>
      <c r="AR2" s="721" t="s">
        <v>15</v>
      </c>
      <c r="AS2" s="700"/>
      <c r="AT2" s="736"/>
      <c r="AU2" s="737" t="s">
        <v>33</v>
      </c>
      <c r="AV2" s="739" t="s">
        <v>34</v>
      </c>
      <c r="AW2" s="34" t="s">
        <v>3</v>
      </c>
      <c r="AX2" s="729" t="s">
        <v>422</v>
      </c>
      <c r="AY2" s="721" t="s">
        <v>674</v>
      </c>
      <c r="AZ2" s="722"/>
      <c r="BA2" s="722"/>
      <c r="BB2" s="722"/>
      <c r="BC2" s="722"/>
      <c r="BD2" s="722"/>
      <c r="BE2" s="722"/>
      <c r="BF2" s="722"/>
      <c r="BG2" s="722"/>
      <c r="BH2" s="722"/>
      <c r="BI2" s="722"/>
      <c r="BK2" s="196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</row>
    <row r="3" spans="1:132" ht="11.25" customHeight="1" thickBot="1">
      <c r="A3" s="682"/>
      <c r="B3" s="682"/>
      <c r="C3" s="26" t="s">
        <v>1</v>
      </c>
      <c r="D3" s="682"/>
      <c r="E3" s="682"/>
      <c r="F3" s="682"/>
      <c r="G3" s="726"/>
      <c r="H3" s="728"/>
      <c r="I3" s="730"/>
      <c r="J3" s="1" t="s">
        <v>8</v>
      </c>
      <c r="K3" s="60"/>
      <c r="L3" s="26" t="s">
        <v>18</v>
      </c>
      <c r="M3" s="26" t="s">
        <v>9</v>
      </c>
      <c r="N3" s="92" t="s">
        <v>19</v>
      </c>
      <c r="O3" s="197" t="s">
        <v>172</v>
      </c>
      <c r="P3" s="26" t="s">
        <v>4</v>
      </c>
      <c r="Q3" s="26" t="s">
        <v>39</v>
      </c>
      <c r="R3" s="26" t="s">
        <v>38</v>
      </c>
      <c r="S3" s="164" t="s">
        <v>212</v>
      </c>
      <c r="T3" s="92" t="s">
        <v>4</v>
      </c>
      <c r="U3" s="92" t="s">
        <v>5</v>
      </c>
      <c r="V3" s="92"/>
      <c r="W3" s="92" t="s">
        <v>6</v>
      </c>
      <c r="X3" s="98" t="s">
        <v>12</v>
      </c>
      <c r="Y3" s="193" t="s">
        <v>213</v>
      </c>
      <c r="Z3" s="1" t="s">
        <v>9</v>
      </c>
      <c r="AA3" s="26" t="s">
        <v>8</v>
      </c>
      <c r="AB3" s="27" t="s">
        <v>10</v>
      </c>
      <c r="AC3" s="1" t="s">
        <v>4</v>
      </c>
      <c r="AD3" s="26" t="s">
        <v>5</v>
      </c>
      <c r="AE3" s="26" t="s">
        <v>6</v>
      </c>
      <c r="AF3" s="26" t="s">
        <v>12</v>
      </c>
      <c r="AG3" s="26" t="s">
        <v>2</v>
      </c>
      <c r="AH3" s="730"/>
      <c r="AI3" s="26" t="s">
        <v>9</v>
      </c>
      <c r="AJ3" s="26" t="s">
        <v>8</v>
      </c>
      <c r="AK3" s="26" t="s">
        <v>10</v>
      </c>
      <c r="AL3" s="1" t="s">
        <v>4</v>
      </c>
      <c r="AM3" s="26" t="s">
        <v>5</v>
      </c>
      <c r="AN3" s="26" t="s">
        <v>6</v>
      </c>
      <c r="AO3" s="26" t="s">
        <v>12</v>
      </c>
      <c r="AP3" s="26" t="s">
        <v>2</v>
      </c>
      <c r="AQ3" s="735"/>
      <c r="AR3" s="26" t="s">
        <v>9</v>
      </c>
      <c r="AS3" s="26" t="s">
        <v>8</v>
      </c>
      <c r="AT3" s="3" t="s">
        <v>10</v>
      </c>
      <c r="AU3" s="738"/>
      <c r="AV3" s="740"/>
      <c r="AW3" s="2"/>
      <c r="AX3" s="730"/>
      <c r="AY3" s="1" t="s">
        <v>10</v>
      </c>
      <c r="AZ3" s="92" t="s">
        <v>38</v>
      </c>
      <c r="BA3" s="604" t="s">
        <v>39</v>
      </c>
      <c r="BB3" s="1" t="s">
        <v>48</v>
      </c>
      <c r="BC3" s="26" t="s">
        <v>49</v>
      </c>
      <c r="BD3" s="605" t="s">
        <v>838</v>
      </c>
      <c r="BE3" s="92" t="s">
        <v>643</v>
      </c>
      <c r="BF3" s="92" t="s">
        <v>19</v>
      </c>
      <c r="BG3" s="26" t="s">
        <v>39</v>
      </c>
      <c r="BH3" s="26" t="s">
        <v>10</v>
      </c>
      <c r="BI3" s="488" t="s">
        <v>40</v>
      </c>
      <c r="BJ3" s="489" t="s">
        <v>423</v>
      </c>
      <c r="BK3" s="34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</row>
    <row r="4" spans="1:132" ht="11.25" customHeight="1">
      <c r="A4" s="934">
        <v>16</v>
      </c>
      <c r="B4" s="935" t="s">
        <v>51</v>
      </c>
      <c r="C4" s="28"/>
      <c r="D4" s="906" t="s">
        <v>31</v>
      </c>
      <c r="E4" s="933" t="str">
        <f>"'"&amp;D4</f>
        <v>'96</v>
      </c>
      <c r="F4" s="932"/>
      <c r="G4" s="931">
        <v>3</v>
      </c>
      <c r="H4" s="930" t="s">
        <v>573</v>
      </c>
      <c r="I4" s="908" t="s">
        <v>136</v>
      </c>
      <c r="J4" s="907">
        <v>98.1</v>
      </c>
      <c r="K4" s="882"/>
      <c r="L4" s="882">
        <v>96.8</v>
      </c>
      <c r="M4" s="882">
        <v>97.3</v>
      </c>
      <c r="N4" s="885">
        <v>60.4</v>
      </c>
      <c r="O4" s="907">
        <f>(1799-P4+1)/1799*100</f>
        <v>98.0544747081712</v>
      </c>
      <c r="P4" s="882">
        <v>36</v>
      </c>
      <c r="Q4" s="871">
        <v>3.8</v>
      </c>
      <c r="R4" s="887">
        <v>4.4</v>
      </c>
      <c r="S4" s="97">
        <f>T4/(T4+U4+W4)*100</f>
        <v>90</v>
      </c>
      <c r="T4" s="103">
        <v>9</v>
      </c>
      <c r="U4" s="103">
        <v>1</v>
      </c>
      <c r="V4" s="103"/>
      <c r="W4" s="103">
        <v>0</v>
      </c>
      <c r="X4" s="123">
        <v>1</v>
      </c>
      <c r="Y4" s="194">
        <v>100</v>
      </c>
      <c r="Z4" s="28"/>
      <c r="AA4" s="28"/>
      <c r="AB4" s="31"/>
      <c r="AC4" s="30"/>
      <c r="AD4" s="28"/>
      <c r="AE4" s="28"/>
      <c r="AF4" s="28"/>
      <c r="AG4" s="28"/>
      <c r="AH4" s="38"/>
      <c r="AI4" s="28"/>
      <c r="AJ4" s="28"/>
      <c r="AK4" s="28"/>
      <c r="AL4" s="30"/>
      <c r="AM4" s="28"/>
      <c r="AN4" s="28"/>
      <c r="AO4" s="28"/>
      <c r="AP4" s="28"/>
      <c r="AQ4" s="29"/>
      <c r="AR4" s="28"/>
      <c r="AS4" s="28"/>
      <c r="AT4" s="28"/>
      <c r="AU4" s="28"/>
      <c r="AV4" s="32"/>
      <c r="AW4" s="28"/>
      <c r="AX4" s="870"/>
      <c r="AY4" s="716" t="s">
        <v>649</v>
      </c>
      <c r="AZ4" s="717" t="s">
        <v>645</v>
      </c>
      <c r="BA4" s="747"/>
      <c r="BB4" s="716"/>
      <c r="BC4" s="717"/>
      <c r="BD4" s="723"/>
      <c r="BE4" s="935" t="s">
        <v>645</v>
      </c>
      <c r="BF4" s="717"/>
      <c r="BG4" s="717" t="s">
        <v>660</v>
      </c>
      <c r="BH4" s="747">
        <v>8</v>
      </c>
      <c r="BI4" s="909" t="s">
        <v>653</v>
      </c>
      <c r="BJ4" s="791"/>
      <c r="BK4" s="9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</row>
    <row r="5" spans="1:132" ht="11.25" customHeight="1">
      <c r="A5" s="819"/>
      <c r="B5" s="719"/>
      <c r="C5" s="34"/>
      <c r="D5" s="852"/>
      <c r="E5" s="850"/>
      <c r="F5" s="854"/>
      <c r="G5" s="905"/>
      <c r="H5" s="744"/>
      <c r="I5" s="877"/>
      <c r="J5" s="762"/>
      <c r="K5" s="754"/>
      <c r="L5" s="754"/>
      <c r="M5" s="754"/>
      <c r="N5" s="746"/>
      <c r="O5" s="762"/>
      <c r="P5" s="754"/>
      <c r="Q5" s="765"/>
      <c r="R5" s="756"/>
      <c r="S5" s="300">
        <f aca="true" t="shared" si="0" ref="S5:S70">T5/(T5+U5+W5)*100</f>
        <v>60</v>
      </c>
      <c r="T5" s="301">
        <v>6</v>
      </c>
      <c r="U5" s="301">
        <v>4</v>
      </c>
      <c r="V5" s="302"/>
      <c r="W5" s="301">
        <v>0</v>
      </c>
      <c r="X5" s="303">
        <v>31</v>
      </c>
      <c r="Y5" s="304">
        <f>(344-X5+1)/344*100</f>
        <v>91.27906976744185</v>
      </c>
      <c r="Z5" s="34"/>
      <c r="AA5" s="34"/>
      <c r="AB5" s="39"/>
      <c r="AC5" s="49"/>
      <c r="AD5" s="50"/>
      <c r="AE5" s="50"/>
      <c r="AF5" s="50"/>
      <c r="AG5" s="34"/>
      <c r="AH5" s="51"/>
      <c r="AI5" s="34"/>
      <c r="AJ5" s="34"/>
      <c r="AK5" s="34"/>
      <c r="AL5" s="17"/>
      <c r="AM5" s="8"/>
      <c r="AN5" s="8"/>
      <c r="AO5" s="8"/>
      <c r="AP5" s="8"/>
      <c r="AQ5" s="18"/>
      <c r="AR5" s="34"/>
      <c r="AS5" s="34"/>
      <c r="AT5" s="34"/>
      <c r="AU5" s="50"/>
      <c r="AV5" s="51"/>
      <c r="AW5" s="34"/>
      <c r="AX5" s="748"/>
      <c r="AY5" s="718"/>
      <c r="AZ5" s="719"/>
      <c r="BA5" s="748"/>
      <c r="BB5" s="718"/>
      <c r="BC5" s="719"/>
      <c r="BD5" s="711"/>
      <c r="BE5" s="719"/>
      <c r="BF5" s="719"/>
      <c r="BG5" s="719"/>
      <c r="BH5" s="748"/>
      <c r="BI5" s="805"/>
      <c r="BJ5" s="784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</row>
    <row r="6" spans="1:132" ht="11.25" customHeight="1">
      <c r="A6" s="818">
        <v>33</v>
      </c>
      <c r="B6" s="717" t="s">
        <v>52</v>
      </c>
      <c r="C6" s="23"/>
      <c r="D6" s="851" t="s">
        <v>31</v>
      </c>
      <c r="E6" s="849" t="str">
        <f>"'"&amp;D6</f>
        <v>'96</v>
      </c>
      <c r="F6" s="853"/>
      <c r="G6" s="904">
        <v>4</v>
      </c>
      <c r="H6" s="927" t="s">
        <v>608</v>
      </c>
      <c r="I6" s="880" t="s">
        <v>637</v>
      </c>
      <c r="J6" s="761">
        <v>99.8</v>
      </c>
      <c r="K6" s="753"/>
      <c r="L6" s="753">
        <v>99.9</v>
      </c>
      <c r="M6" s="753">
        <v>99.9</v>
      </c>
      <c r="N6" s="745">
        <v>99.2</v>
      </c>
      <c r="O6" s="761">
        <f>(1799-P6+1)/1799*100</f>
        <v>95.83101723179544</v>
      </c>
      <c r="P6" s="753">
        <v>76</v>
      </c>
      <c r="Q6" s="764">
        <v>4.1</v>
      </c>
      <c r="R6" s="755">
        <v>3.5</v>
      </c>
      <c r="S6" s="97">
        <f t="shared" si="0"/>
        <v>75</v>
      </c>
      <c r="T6" s="95">
        <v>9</v>
      </c>
      <c r="U6" s="95">
        <v>2</v>
      </c>
      <c r="V6" s="96"/>
      <c r="W6" s="95">
        <v>1</v>
      </c>
      <c r="X6" s="124">
        <v>3</v>
      </c>
      <c r="Y6" s="192">
        <v>96.9</v>
      </c>
      <c r="Z6" s="23"/>
      <c r="AA6" s="23"/>
      <c r="AB6" s="10"/>
      <c r="AC6" s="24"/>
      <c r="AD6" s="23"/>
      <c r="AE6" s="23"/>
      <c r="AF6" s="23"/>
      <c r="AG6" s="23"/>
      <c r="AH6" s="22"/>
      <c r="AI6" s="23"/>
      <c r="AJ6" s="23"/>
      <c r="AK6" s="23"/>
      <c r="AL6" s="24"/>
      <c r="AM6" s="23"/>
      <c r="AN6" s="23"/>
      <c r="AO6" s="23"/>
      <c r="AP6" s="23"/>
      <c r="AQ6" s="40"/>
      <c r="AR6" s="23"/>
      <c r="AS6" s="23"/>
      <c r="AT6" s="23"/>
      <c r="AU6" s="23"/>
      <c r="AV6" s="19"/>
      <c r="AW6" s="23"/>
      <c r="AX6" s="747"/>
      <c r="AY6" s="716">
        <v>4</v>
      </c>
      <c r="AZ6" s="717">
        <v>4</v>
      </c>
      <c r="BA6" s="747">
        <v>4</v>
      </c>
      <c r="BB6" s="716"/>
      <c r="BC6" s="717"/>
      <c r="BD6" s="710">
        <v>4</v>
      </c>
      <c r="BE6" s="717">
        <v>5</v>
      </c>
      <c r="BF6" s="717">
        <v>4</v>
      </c>
      <c r="BG6" s="717" t="s">
        <v>798</v>
      </c>
      <c r="BH6" s="747">
        <v>34</v>
      </c>
      <c r="BI6" s="804" t="s">
        <v>918</v>
      </c>
      <c r="BJ6" s="783" t="s">
        <v>424</v>
      </c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</row>
    <row r="7" spans="1:132" ht="11.25" customHeight="1">
      <c r="A7" s="819"/>
      <c r="B7" s="719"/>
      <c r="C7" s="23"/>
      <c r="D7" s="852"/>
      <c r="E7" s="850"/>
      <c r="F7" s="854"/>
      <c r="G7" s="905"/>
      <c r="H7" s="928"/>
      <c r="I7" s="748"/>
      <c r="J7" s="762"/>
      <c r="K7" s="754"/>
      <c r="L7" s="754"/>
      <c r="M7" s="754"/>
      <c r="N7" s="746"/>
      <c r="O7" s="762"/>
      <c r="P7" s="754"/>
      <c r="Q7" s="765"/>
      <c r="R7" s="756"/>
      <c r="S7" s="300">
        <f t="shared" si="0"/>
        <v>90</v>
      </c>
      <c r="T7" s="301">
        <v>9</v>
      </c>
      <c r="U7" s="301">
        <v>1</v>
      </c>
      <c r="V7" s="302"/>
      <c r="W7" s="301">
        <v>0</v>
      </c>
      <c r="X7" s="303">
        <v>2</v>
      </c>
      <c r="Y7" s="306">
        <f>(344-X7+1)/344*100</f>
        <v>99.70930232558139</v>
      </c>
      <c r="Z7" s="23"/>
      <c r="AA7" s="23"/>
      <c r="AB7" s="10"/>
      <c r="AC7" s="54"/>
      <c r="AD7" s="53"/>
      <c r="AE7" s="53"/>
      <c r="AF7" s="53"/>
      <c r="AG7" s="23"/>
      <c r="AH7" s="55"/>
      <c r="AI7" s="23"/>
      <c r="AJ7" s="23"/>
      <c r="AK7" s="23"/>
      <c r="AL7" s="15"/>
      <c r="AM7" s="11"/>
      <c r="AN7" s="11"/>
      <c r="AO7" s="11"/>
      <c r="AP7" s="11"/>
      <c r="AQ7" s="16"/>
      <c r="AR7" s="23"/>
      <c r="AS7" s="23"/>
      <c r="AT7" s="23"/>
      <c r="AU7" s="53"/>
      <c r="AV7" s="55"/>
      <c r="AW7" s="23"/>
      <c r="AX7" s="748"/>
      <c r="AY7" s="718"/>
      <c r="AZ7" s="719"/>
      <c r="BA7" s="748"/>
      <c r="BB7" s="718"/>
      <c r="BC7" s="719"/>
      <c r="BD7" s="711"/>
      <c r="BE7" s="719"/>
      <c r="BF7" s="719"/>
      <c r="BG7" s="719"/>
      <c r="BH7" s="748"/>
      <c r="BI7" s="805"/>
      <c r="BJ7" s="784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</row>
    <row r="8" spans="1:132" ht="11.25" customHeight="1">
      <c r="A8" s="800" t="s">
        <v>382</v>
      </c>
      <c r="B8" s="872" t="s">
        <v>60</v>
      </c>
      <c r="C8" s="23"/>
      <c r="D8" s="890" t="s">
        <v>53</v>
      </c>
      <c r="E8" s="894" t="str">
        <f>"'"&amp;D8</f>
        <v>'92</v>
      </c>
      <c r="F8" s="891"/>
      <c r="G8" s="904">
        <v>3</v>
      </c>
      <c r="H8" s="749" t="s">
        <v>205</v>
      </c>
      <c r="I8" s="747" t="s">
        <v>139</v>
      </c>
      <c r="J8" s="753">
        <v>94.2</v>
      </c>
      <c r="K8" s="753"/>
      <c r="L8" s="753">
        <v>92.3</v>
      </c>
      <c r="M8" s="753">
        <v>91.3</v>
      </c>
      <c r="N8" s="753">
        <v>69.7</v>
      </c>
      <c r="O8" s="761">
        <f>(1799-P8+1)/1799*100</f>
        <v>86.27015008337966</v>
      </c>
      <c r="P8" s="753">
        <v>248</v>
      </c>
      <c r="Q8" s="764">
        <v>2.9</v>
      </c>
      <c r="R8" s="764">
        <v>-1.2</v>
      </c>
      <c r="S8" s="97">
        <f t="shared" si="0"/>
        <v>54.54545454545454</v>
      </c>
      <c r="T8" s="95">
        <v>6</v>
      </c>
      <c r="U8" s="95">
        <v>3</v>
      </c>
      <c r="V8" s="96"/>
      <c r="W8" s="95">
        <v>2</v>
      </c>
      <c r="X8" s="124">
        <v>2</v>
      </c>
      <c r="Y8" s="192">
        <v>97.4</v>
      </c>
      <c r="Z8" s="23"/>
      <c r="AA8" s="23"/>
      <c r="AB8" s="10"/>
      <c r="AC8" s="24"/>
      <c r="AD8" s="23"/>
      <c r="AE8" s="23"/>
      <c r="AF8" s="23"/>
      <c r="AG8" s="23"/>
      <c r="AH8" s="22"/>
      <c r="AI8" s="23"/>
      <c r="AJ8" s="23"/>
      <c r="AK8" s="23"/>
      <c r="AL8" s="24"/>
      <c r="AM8" s="23"/>
      <c r="AN8" s="23"/>
      <c r="AO8" s="23"/>
      <c r="AP8" s="23"/>
      <c r="AQ8" s="40"/>
      <c r="AR8" s="23"/>
      <c r="AS8" s="23"/>
      <c r="AT8" s="23"/>
      <c r="AU8" s="23"/>
      <c r="AV8" s="19"/>
      <c r="AW8" s="23"/>
      <c r="AX8" s="747"/>
      <c r="AY8" s="825"/>
      <c r="AZ8" s="712"/>
      <c r="BA8" s="830"/>
      <c r="BB8" s="825"/>
      <c r="BC8" s="712"/>
      <c r="BD8" s="712"/>
      <c r="BE8" s="712"/>
      <c r="BF8" s="712"/>
      <c r="BG8" s="712"/>
      <c r="BH8" s="830">
        <v>0</v>
      </c>
      <c r="BI8" s="893" t="s">
        <v>646</v>
      </c>
      <c r="BJ8" s="785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</row>
    <row r="9" spans="1:132" ht="11.25" customHeight="1">
      <c r="A9" s="800"/>
      <c r="B9" s="872"/>
      <c r="C9" s="23"/>
      <c r="D9" s="890"/>
      <c r="E9" s="894"/>
      <c r="F9" s="891"/>
      <c r="G9" s="905"/>
      <c r="H9" s="750"/>
      <c r="I9" s="748"/>
      <c r="J9" s="754"/>
      <c r="K9" s="754"/>
      <c r="L9" s="754"/>
      <c r="M9" s="754"/>
      <c r="N9" s="754"/>
      <c r="O9" s="762"/>
      <c r="P9" s="754"/>
      <c r="Q9" s="765"/>
      <c r="R9" s="765"/>
      <c r="S9" s="300">
        <f t="shared" si="0"/>
        <v>50</v>
      </c>
      <c r="T9" s="301">
        <v>5</v>
      </c>
      <c r="U9" s="301">
        <v>5</v>
      </c>
      <c r="V9" s="302"/>
      <c r="W9" s="301">
        <v>0</v>
      </c>
      <c r="X9" s="303">
        <v>48</v>
      </c>
      <c r="Y9" s="304">
        <f>(344-X9+1)/344*100</f>
        <v>86.33720930232558</v>
      </c>
      <c r="Z9" s="23"/>
      <c r="AA9" s="23"/>
      <c r="AB9" s="10"/>
      <c r="AC9" s="54"/>
      <c r="AD9" s="53"/>
      <c r="AE9" s="53"/>
      <c r="AF9" s="53"/>
      <c r="AG9" s="23"/>
      <c r="AH9" s="55"/>
      <c r="AI9" s="23"/>
      <c r="AJ9" s="23"/>
      <c r="AK9" s="23"/>
      <c r="AL9" s="15"/>
      <c r="AM9" s="11"/>
      <c r="AN9" s="11"/>
      <c r="AO9" s="11"/>
      <c r="AP9" s="11"/>
      <c r="AQ9" s="16"/>
      <c r="AR9" s="23"/>
      <c r="AS9" s="23"/>
      <c r="AT9" s="23"/>
      <c r="AU9" s="53"/>
      <c r="AV9" s="55"/>
      <c r="AW9" s="23"/>
      <c r="AX9" s="748"/>
      <c r="AY9" s="826"/>
      <c r="AZ9" s="713"/>
      <c r="BA9" s="831"/>
      <c r="BB9" s="826"/>
      <c r="BC9" s="713"/>
      <c r="BD9" s="713"/>
      <c r="BE9" s="713"/>
      <c r="BF9" s="713"/>
      <c r="BG9" s="713"/>
      <c r="BH9" s="831"/>
      <c r="BI9" s="893"/>
      <c r="BJ9" s="785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</row>
    <row r="10" spans="1:132" ht="11.25" customHeight="1">
      <c r="A10" s="798">
        <v>48</v>
      </c>
      <c r="B10" s="717" t="s">
        <v>57</v>
      </c>
      <c r="C10" s="23"/>
      <c r="D10" s="851" t="s">
        <v>54</v>
      </c>
      <c r="E10" s="849" t="str">
        <f>"'"&amp;D10</f>
        <v>'98</v>
      </c>
      <c r="F10" s="853"/>
      <c r="G10" s="904">
        <v>4</v>
      </c>
      <c r="H10" s="749" t="s">
        <v>178</v>
      </c>
      <c r="I10" s="747" t="s">
        <v>140</v>
      </c>
      <c r="J10" s="761">
        <v>29.5</v>
      </c>
      <c r="K10" s="753"/>
      <c r="L10" s="753">
        <v>69.9</v>
      </c>
      <c r="M10" s="753">
        <v>79.3</v>
      </c>
      <c r="N10" s="745">
        <v>38.5</v>
      </c>
      <c r="O10" s="761">
        <f>(1799-P10+1)/1799*100</f>
        <v>25.569760978321288</v>
      </c>
      <c r="P10" s="753">
        <v>1340</v>
      </c>
      <c r="Q10" s="764">
        <v>1.5</v>
      </c>
      <c r="R10" s="755">
        <v>-2.9</v>
      </c>
      <c r="S10" s="97">
        <f t="shared" si="0"/>
        <v>55.55555555555556</v>
      </c>
      <c r="T10" s="95">
        <v>5</v>
      </c>
      <c r="U10" s="95">
        <v>3</v>
      </c>
      <c r="V10" s="96"/>
      <c r="W10" s="95">
        <v>1</v>
      </c>
      <c r="X10" s="124">
        <v>17</v>
      </c>
      <c r="Y10" s="192">
        <v>63.6</v>
      </c>
      <c r="Z10" s="23"/>
      <c r="AA10" s="23"/>
      <c r="AB10" s="10"/>
      <c r="AC10" s="24"/>
      <c r="AD10" s="23"/>
      <c r="AE10" s="23"/>
      <c r="AF10" s="23"/>
      <c r="AG10" s="23"/>
      <c r="AH10" s="22"/>
      <c r="AI10" s="23"/>
      <c r="AJ10" s="23"/>
      <c r="AK10" s="23"/>
      <c r="AL10" s="24"/>
      <c r="AM10" s="23"/>
      <c r="AN10" s="23"/>
      <c r="AO10" s="23"/>
      <c r="AP10" s="23"/>
      <c r="AQ10" s="40"/>
      <c r="AR10" s="23"/>
      <c r="AS10" s="23"/>
      <c r="AT10" s="23"/>
      <c r="AU10" s="23"/>
      <c r="AV10" s="19"/>
      <c r="AW10" s="23"/>
      <c r="AX10" s="747"/>
      <c r="AY10" s="825"/>
      <c r="AZ10" s="712"/>
      <c r="BA10" s="830"/>
      <c r="BB10" s="825"/>
      <c r="BC10" s="712"/>
      <c r="BD10" s="712"/>
      <c r="BE10" s="712"/>
      <c r="BF10" s="712"/>
      <c r="BG10" s="712"/>
      <c r="BH10" s="830">
        <v>4</v>
      </c>
      <c r="BI10" s="847" t="s">
        <v>927</v>
      </c>
      <c r="BJ10" s="783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</row>
    <row r="11" spans="1:132" ht="11.25" customHeight="1">
      <c r="A11" s="799"/>
      <c r="B11" s="719"/>
      <c r="C11" s="23"/>
      <c r="D11" s="852"/>
      <c r="E11" s="850"/>
      <c r="F11" s="854"/>
      <c r="G11" s="905"/>
      <c r="H11" s="750"/>
      <c r="I11" s="748"/>
      <c r="J11" s="762"/>
      <c r="K11" s="754"/>
      <c r="L11" s="754"/>
      <c r="M11" s="754"/>
      <c r="N11" s="746"/>
      <c r="O11" s="762"/>
      <c r="P11" s="754"/>
      <c r="Q11" s="765"/>
      <c r="R11" s="756"/>
      <c r="S11" s="300">
        <f t="shared" si="0"/>
        <v>30</v>
      </c>
      <c r="T11" s="301">
        <v>3</v>
      </c>
      <c r="U11" s="301">
        <v>6</v>
      </c>
      <c r="V11" s="302"/>
      <c r="W11" s="301">
        <v>1</v>
      </c>
      <c r="X11" s="303">
        <v>282</v>
      </c>
      <c r="Y11" s="304">
        <f>(344-X11+1)/344*100</f>
        <v>18.313953488372093</v>
      </c>
      <c r="Z11" s="23"/>
      <c r="AA11" s="23"/>
      <c r="AB11" s="10"/>
      <c r="AC11" s="54"/>
      <c r="AD11" s="53"/>
      <c r="AE11" s="53"/>
      <c r="AF11" s="53"/>
      <c r="AG11" s="23"/>
      <c r="AH11" s="55"/>
      <c r="AI11" s="23"/>
      <c r="AJ11" s="23"/>
      <c r="AK11" s="23"/>
      <c r="AL11" s="15"/>
      <c r="AM11" s="11"/>
      <c r="AN11" s="11"/>
      <c r="AO11" s="11"/>
      <c r="AP11" s="11"/>
      <c r="AQ11" s="16"/>
      <c r="AR11" s="23"/>
      <c r="AS11" s="23"/>
      <c r="AT11" s="23"/>
      <c r="AU11" s="53"/>
      <c r="AV11" s="55"/>
      <c r="AW11" s="23"/>
      <c r="AX11" s="748"/>
      <c r="AY11" s="826"/>
      <c r="AZ11" s="713"/>
      <c r="BA11" s="831"/>
      <c r="BB11" s="826"/>
      <c r="BC11" s="713"/>
      <c r="BD11" s="713"/>
      <c r="BE11" s="713"/>
      <c r="BF11" s="713"/>
      <c r="BG11" s="713"/>
      <c r="BH11" s="831"/>
      <c r="BI11" s="848"/>
      <c r="BJ11" s="784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</row>
    <row r="12" spans="1:132" ht="11.25" customHeight="1">
      <c r="A12" s="820">
        <v>51</v>
      </c>
      <c r="B12" s="717" t="s">
        <v>56</v>
      </c>
      <c r="C12" s="23"/>
      <c r="D12" s="851" t="s">
        <v>31</v>
      </c>
      <c r="E12" s="849" t="str">
        <f>"'"&amp;D12</f>
        <v>'96</v>
      </c>
      <c r="F12" s="853"/>
      <c r="G12" s="904">
        <v>4</v>
      </c>
      <c r="H12" s="927" t="s">
        <v>617</v>
      </c>
      <c r="I12" s="880" t="s">
        <v>638</v>
      </c>
      <c r="J12" s="761">
        <v>86.7</v>
      </c>
      <c r="K12" s="753"/>
      <c r="L12" s="753">
        <v>99.1</v>
      </c>
      <c r="M12" s="753">
        <v>96.3</v>
      </c>
      <c r="N12" s="745">
        <v>97.7</v>
      </c>
      <c r="O12" s="761">
        <f>(1799-P12+1)/1799*100</f>
        <v>87.27070594774875</v>
      </c>
      <c r="P12" s="753">
        <v>230</v>
      </c>
      <c r="Q12" s="764">
        <v>3.1</v>
      </c>
      <c r="R12" s="755">
        <v>3.1</v>
      </c>
      <c r="S12" s="97">
        <f t="shared" si="0"/>
        <v>50</v>
      </c>
      <c r="T12" s="95">
        <v>6</v>
      </c>
      <c r="U12" s="95">
        <v>6</v>
      </c>
      <c r="V12" s="96"/>
      <c r="W12" s="95">
        <v>0</v>
      </c>
      <c r="X12" s="124">
        <v>47</v>
      </c>
      <c r="Y12" s="192">
        <v>29.9</v>
      </c>
      <c r="Z12" s="23"/>
      <c r="AA12" s="23"/>
      <c r="AB12" s="10"/>
      <c r="AC12" s="24"/>
      <c r="AD12" s="23"/>
      <c r="AE12" s="23"/>
      <c r="AF12" s="23"/>
      <c r="AG12" s="23"/>
      <c r="AH12" s="22"/>
      <c r="AI12" s="23"/>
      <c r="AJ12" s="23"/>
      <c r="AK12" s="23"/>
      <c r="AL12" s="24"/>
      <c r="AM12" s="23"/>
      <c r="AN12" s="23"/>
      <c r="AO12" s="23"/>
      <c r="AP12" s="23"/>
      <c r="AQ12" s="40"/>
      <c r="AR12" s="23"/>
      <c r="AS12" s="23"/>
      <c r="AT12" s="23"/>
      <c r="AU12" s="23"/>
      <c r="AV12" s="19"/>
      <c r="AW12" s="23"/>
      <c r="AX12" s="747"/>
      <c r="AY12" s="716" t="s">
        <v>922</v>
      </c>
      <c r="AZ12" s="717"/>
      <c r="BA12" s="747">
        <v>3</v>
      </c>
      <c r="BB12" s="716"/>
      <c r="BC12" s="717"/>
      <c r="BD12" s="710"/>
      <c r="BE12" s="717">
        <v>3.5</v>
      </c>
      <c r="BF12" s="717">
        <v>4</v>
      </c>
      <c r="BG12" s="844" t="s">
        <v>796</v>
      </c>
      <c r="BH12" s="747">
        <v>12</v>
      </c>
      <c r="BI12" s="804" t="s">
        <v>921</v>
      </c>
      <c r="BJ12" s="79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</row>
    <row r="13" spans="1:132" ht="11.25" customHeight="1">
      <c r="A13" s="821"/>
      <c r="B13" s="719"/>
      <c r="C13" s="23"/>
      <c r="D13" s="852"/>
      <c r="E13" s="850"/>
      <c r="F13" s="854"/>
      <c r="G13" s="905"/>
      <c r="H13" s="928"/>
      <c r="I13" s="748"/>
      <c r="J13" s="762"/>
      <c r="K13" s="754"/>
      <c r="L13" s="754"/>
      <c r="M13" s="754"/>
      <c r="N13" s="746"/>
      <c r="O13" s="762"/>
      <c r="P13" s="754"/>
      <c r="Q13" s="765"/>
      <c r="R13" s="756"/>
      <c r="S13" s="300">
        <f t="shared" si="0"/>
        <v>60</v>
      </c>
      <c r="T13" s="301">
        <v>6</v>
      </c>
      <c r="U13" s="301">
        <v>3</v>
      </c>
      <c r="V13" s="302"/>
      <c r="W13" s="301">
        <v>1</v>
      </c>
      <c r="X13" s="303">
        <v>44</v>
      </c>
      <c r="Y13" s="304">
        <f>(344-X13+1)/344*100</f>
        <v>87.5</v>
      </c>
      <c r="Z13" s="23"/>
      <c r="AA13" s="23"/>
      <c r="AB13" s="10"/>
      <c r="AC13" s="54"/>
      <c r="AD13" s="53"/>
      <c r="AE13" s="53"/>
      <c r="AF13" s="53"/>
      <c r="AG13" s="23"/>
      <c r="AH13" s="55"/>
      <c r="AI13" s="23"/>
      <c r="AJ13" s="23"/>
      <c r="AK13" s="23"/>
      <c r="AL13" s="15"/>
      <c r="AM13" s="11"/>
      <c r="AN13" s="11"/>
      <c r="AO13" s="11"/>
      <c r="AP13" s="11"/>
      <c r="AQ13" s="16"/>
      <c r="AR13" s="23"/>
      <c r="AS13" s="23"/>
      <c r="AT13" s="23"/>
      <c r="AU13" s="53"/>
      <c r="AV13" s="55"/>
      <c r="AW13" s="23"/>
      <c r="AX13" s="748"/>
      <c r="AY13" s="718"/>
      <c r="AZ13" s="719"/>
      <c r="BA13" s="748"/>
      <c r="BB13" s="718"/>
      <c r="BC13" s="719"/>
      <c r="BD13" s="711"/>
      <c r="BE13" s="719"/>
      <c r="BF13" s="719"/>
      <c r="BG13" s="845"/>
      <c r="BH13" s="748"/>
      <c r="BI13" s="805"/>
      <c r="BJ13" s="79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</row>
    <row r="14" spans="1:132" ht="11.25" customHeight="1">
      <c r="A14" s="912">
        <v>67</v>
      </c>
      <c r="B14" s="717" t="s">
        <v>55</v>
      </c>
      <c r="C14" s="23"/>
      <c r="D14" s="851" t="s">
        <v>30</v>
      </c>
      <c r="E14" s="849" t="str">
        <f>"'"&amp;D14</f>
        <v>'97</v>
      </c>
      <c r="F14" s="853"/>
      <c r="G14" s="904">
        <v>4</v>
      </c>
      <c r="H14" s="927" t="s">
        <v>609</v>
      </c>
      <c r="I14" s="880" t="s">
        <v>642</v>
      </c>
      <c r="J14" s="36">
        <v>100</v>
      </c>
      <c r="K14" s="37"/>
      <c r="L14" s="37">
        <v>100</v>
      </c>
      <c r="M14" s="37">
        <v>100</v>
      </c>
      <c r="N14" s="745">
        <v>98.3</v>
      </c>
      <c r="O14" s="761">
        <f>(1799-P14+1)/1799*100</f>
        <v>99.49972206781545</v>
      </c>
      <c r="P14" s="753">
        <v>10</v>
      </c>
      <c r="Q14" s="764">
        <v>3.6</v>
      </c>
      <c r="R14" s="755">
        <v>3.6</v>
      </c>
      <c r="S14" s="97">
        <f t="shared" si="0"/>
        <v>91.66666666666666</v>
      </c>
      <c r="T14" s="95">
        <v>11</v>
      </c>
      <c r="U14" s="95">
        <v>1</v>
      </c>
      <c r="V14" s="96"/>
      <c r="W14" s="95">
        <v>0</v>
      </c>
      <c r="X14" s="124">
        <v>2</v>
      </c>
      <c r="Y14" s="192">
        <v>98.5</v>
      </c>
      <c r="Z14" s="23"/>
      <c r="AA14" s="23"/>
      <c r="AB14" s="10"/>
      <c r="AC14" s="24"/>
      <c r="AD14" s="23"/>
      <c r="AE14" s="23"/>
      <c r="AF14" s="23"/>
      <c r="AG14" s="23"/>
      <c r="AH14" s="22"/>
      <c r="AI14" s="23"/>
      <c r="AJ14" s="23"/>
      <c r="AK14" s="23"/>
      <c r="AL14" s="24"/>
      <c r="AM14" s="23"/>
      <c r="AN14" s="23"/>
      <c r="AO14" s="23"/>
      <c r="AP14" s="23"/>
      <c r="AQ14" s="40"/>
      <c r="AR14" s="23"/>
      <c r="AS14" s="23"/>
      <c r="AT14" s="23"/>
      <c r="AU14" s="23"/>
      <c r="AV14" s="19"/>
      <c r="AW14" s="23"/>
      <c r="AX14" s="747"/>
      <c r="AY14" s="716"/>
      <c r="AZ14" s="717">
        <v>5</v>
      </c>
      <c r="BA14" s="747"/>
      <c r="BB14" s="716"/>
      <c r="BC14" s="717"/>
      <c r="BD14" s="710"/>
      <c r="BE14" s="717">
        <v>4</v>
      </c>
      <c r="BF14" s="717">
        <v>4</v>
      </c>
      <c r="BG14" s="717" t="s">
        <v>801</v>
      </c>
      <c r="BH14" s="747">
        <v>12</v>
      </c>
      <c r="BI14" s="804" t="s">
        <v>654</v>
      </c>
      <c r="BJ14" s="783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</row>
    <row r="15" spans="1:132" ht="11.25" customHeight="1">
      <c r="A15" s="913"/>
      <c r="B15" s="719"/>
      <c r="C15" s="23"/>
      <c r="D15" s="852"/>
      <c r="E15" s="850"/>
      <c r="F15" s="854"/>
      <c r="G15" s="905"/>
      <c r="H15" s="928"/>
      <c r="I15" s="748"/>
      <c r="J15" s="61" t="s">
        <v>162</v>
      </c>
      <c r="K15" s="35"/>
      <c r="L15" s="35" t="s">
        <v>162</v>
      </c>
      <c r="M15" s="35" t="s">
        <v>162</v>
      </c>
      <c r="N15" s="746"/>
      <c r="O15" s="762"/>
      <c r="P15" s="754"/>
      <c r="Q15" s="765"/>
      <c r="R15" s="756"/>
      <c r="S15" s="300">
        <f t="shared" si="0"/>
        <v>70</v>
      </c>
      <c r="T15" s="301">
        <v>7</v>
      </c>
      <c r="U15" s="301">
        <v>1</v>
      </c>
      <c r="V15" s="302"/>
      <c r="W15" s="301">
        <v>2</v>
      </c>
      <c r="X15" s="303">
        <v>9</v>
      </c>
      <c r="Y15" s="304">
        <f>(344-X15+1)/344*100</f>
        <v>97.67441860465115</v>
      </c>
      <c r="Z15" s="23"/>
      <c r="AA15" s="23"/>
      <c r="AB15" s="10"/>
      <c r="AC15" s="54"/>
      <c r="AD15" s="53"/>
      <c r="AE15" s="53"/>
      <c r="AF15" s="53"/>
      <c r="AG15" s="23"/>
      <c r="AH15" s="55"/>
      <c r="AI15" s="23"/>
      <c r="AJ15" s="23"/>
      <c r="AK15" s="23"/>
      <c r="AL15" s="15"/>
      <c r="AM15" s="11"/>
      <c r="AN15" s="11"/>
      <c r="AO15" s="11"/>
      <c r="AP15" s="11"/>
      <c r="AQ15" s="16"/>
      <c r="AR15" s="23"/>
      <c r="AS15" s="23"/>
      <c r="AT15" s="23"/>
      <c r="AU15" s="53"/>
      <c r="AV15" s="55"/>
      <c r="AW15" s="23"/>
      <c r="AX15" s="748"/>
      <c r="AY15" s="718"/>
      <c r="AZ15" s="719"/>
      <c r="BA15" s="748"/>
      <c r="BB15" s="718"/>
      <c r="BC15" s="719"/>
      <c r="BD15" s="711"/>
      <c r="BE15" s="719"/>
      <c r="BF15" s="719"/>
      <c r="BG15" s="719"/>
      <c r="BH15" s="748"/>
      <c r="BI15" s="805"/>
      <c r="BJ15" s="784"/>
      <c r="BL15" s="37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</row>
    <row r="16" spans="1:132" ht="11.25" customHeight="1">
      <c r="A16" s="810">
        <v>68</v>
      </c>
      <c r="B16" s="717" t="s">
        <v>58</v>
      </c>
      <c r="C16" s="23"/>
      <c r="D16" s="851" t="s">
        <v>54</v>
      </c>
      <c r="E16" s="849" t="str">
        <f>"'"&amp;D16</f>
        <v>'98</v>
      </c>
      <c r="F16" s="853"/>
      <c r="G16" s="904">
        <v>3</v>
      </c>
      <c r="H16" s="749" t="s">
        <v>32</v>
      </c>
      <c r="I16" s="747" t="s">
        <v>141</v>
      </c>
      <c r="J16" s="761">
        <v>72.8</v>
      </c>
      <c r="K16" s="753"/>
      <c r="L16" s="753">
        <v>83.2</v>
      </c>
      <c r="M16" s="753">
        <v>87.4</v>
      </c>
      <c r="N16" s="745">
        <v>77.1</v>
      </c>
      <c r="O16" s="761">
        <f>(1799-P16+1)/1799*100</f>
        <v>59.143968871595334</v>
      </c>
      <c r="P16" s="753">
        <v>736</v>
      </c>
      <c r="Q16" s="764">
        <v>1.9</v>
      </c>
      <c r="R16" s="755">
        <v>-1.4</v>
      </c>
      <c r="S16" s="97">
        <f t="shared" si="0"/>
        <v>58.333333333333336</v>
      </c>
      <c r="T16" s="95">
        <v>7</v>
      </c>
      <c r="U16" s="95">
        <v>5</v>
      </c>
      <c r="V16" s="96"/>
      <c r="W16" s="95">
        <v>0</v>
      </c>
      <c r="X16" s="124">
        <v>24</v>
      </c>
      <c r="Y16" s="192">
        <v>42.5</v>
      </c>
      <c r="Z16" s="23"/>
      <c r="AA16" s="23"/>
      <c r="AB16" s="10"/>
      <c r="AC16" s="24"/>
      <c r="AD16" s="23"/>
      <c r="AE16" s="23"/>
      <c r="AF16" s="23"/>
      <c r="AG16" s="23"/>
      <c r="AH16" s="22"/>
      <c r="AI16" s="23"/>
      <c r="AJ16" s="23"/>
      <c r="AK16" s="23"/>
      <c r="AL16" s="24"/>
      <c r="AM16" s="23"/>
      <c r="AN16" s="23"/>
      <c r="AO16" s="23"/>
      <c r="AP16" s="23"/>
      <c r="AQ16" s="40"/>
      <c r="AR16" s="23"/>
      <c r="AS16" s="23"/>
      <c r="AT16" s="23"/>
      <c r="AU16" s="23"/>
      <c r="AV16" s="19"/>
      <c r="AW16" s="23"/>
      <c r="AX16" s="747"/>
      <c r="AY16" s="716"/>
      <c r="AZ16" s="717">
        <v>3</v>
      </c>
      <c r="BA16" s="747"/>
      <c r="BB16" s="716"/>
      <c r="BC16" s="717"/>
      <c r="BD16" s="710"/>
      <c r="BE16" s="717" t="s">
        <v>879</v>
      </c>
      <c r="BF16" s="717"/>
      <c r="BG16" s="717"/>
      <c r="BH16" s="747">
        <v>2</v>
      </c>
      <c r="BI16" s="804"/>
      <c r="BJ16" s="783"/>
      <c r="BL16" s="375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</row>
    <row r="17" spans="1:132" ht="11.25" customHeight="1">
      <c r="A17" s="811"/>
      <c r="B17" s="719"/>
      <c r="C17" s="23"/>
      <c r="D17" s="852"/>
      <c r="E17" s="850"/>
      <c r="F17" s="854"/>
      <c r="G17" s="905"/>
      <c r="H17" s="750"/>
      <c r="I17" s="748"/>
      <c r="J17" s="762"/>
      <c r="K17" s="754"/>
      <c r="L17" s="754"/>
      <c r="M17" s="754"/>
      <c r="N17" s="746"/>
      <c r="O17" s="762"/>
      <c r="P17" s="754"/>
      <c r="Q17" s="765"/>
      <c r="R17" s="756"/>
      <c r="S17" s="300">
        <f t="shared" si="0"/>
        <v>30</v>
      </c>
      <c r="T17" s="301">
        <v>3</v>
      </c>
      <c r="U17" s="301">
        <v>6</v>
      </c>
      <c r="V17" s="302"/>
      <c r="W17" s="301">
        <v>1</v>
      </c>
      <c r="X17" s="303">
        <v>206</v>
      </c>
      <c r="Y17" s="304">
        <f>(344-X17+1)/344*100</f>
        <v>40.406976744186046</v>
      </c>
      <c r="Z17" s="23"/>
      <c r="AA17" s="23"/>
      <c r="AB17" s="10"/>
      <c r="AC17" s="54"/>
      <c r="AD17" s="53"/>
      <c r="AE17" s="53"/>
      <c r="AF17" s="53"/>
      <c r="AG17" s="23"/>
      <c r="AH17" s="55"/>
      <c r="AI17" s="23"/>
      <c r="AJ17" s="23"/>
      <c r="AK17" s="23"/>
      <c r="AL17" s="15"/>
      <c r="AM17" s="11"/>
      <c r="AN17" s="11"/>
      <c r="AO17" s="11"/>
      <c r="AP17" s="11"/>
      <c r="AQ17" s="16"/>
      <c r="AR17" s="23"/>
      <c r="AS17" s="23"/>
      <c r="AT17" s="23"/>
      <c r="AU17" s="53"/>
      <c r="AV17" s="55"/>
      <c r="AW17" s="23"/>
      <c r="AX17" s="748"/>
      <c r="AY17" s="718"/>
      <c r="AZ17" s="719"/>
      <c r="BA17" s="748"/>
      <c r="BB17" s="718"/>
      <c r="BC17" s="719"/>
      <c r="BD17" s="711"/>
      <c r="BE17" s="719"/>
      <c r="BF17" s="719"/>
      <c r="BG17" s="719"/>
      <c r="BH17" s="748"/>
      <c r="BI17" s="805"/>
      <c r="BJ17" s="784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</row>
    <row r="18" spans="1:132" ht="11.25" customHeight="1">
      <c r="A18" s="808">
        <v>70</v>
      </c>
      <c r="B18" s="717" t="s">
        <v>59</v>
      </c>
      <c r="C18" s="23"/>
      <c r="D18" s="851" t="s">
        <v>54</v>
      </c>
      <c r="E18" s="849" t="str">
        <f>"'"&amp;D18</f>
        <v>'98</v>
      </c>
      <c r="F18" s="853"/>
      <c r="G18" s="904">
        <v>4</v>
      </c>
      <c r="H18" s="883" t="s">
        <v>618</v>
      </c>
      <c r="I18" s="880" t="s">
        <v>639</v>
      </c>
      <c r="J18" s="761">
        <v>97.3</v>
      </c>
      <c r="K18" s="753"/>
      <c r="L18" s="753">
        <v>99.5</v>
      </c>
      <c r="M18" s="753">
        <v>99.8</v>
      </c>
      <c r="N18" s="745">
        <v>97.1</v>
      </c>
      <c r="O18" s="761">
        <f>(1799-P18+1)/1799*100</f>
        <v>81.54530294608115</v>
      </c>
      <c r="P18" s="753">
        <v>333</v>
      </c>
      <c r="Q18" s="764">
        <v>3.3</v>
      </c>
      <c r="R18" s="755">
        <v>2.5</v>
      </c>
      <c r="S18" s="97">
        <f t="shared" si="0"/>
        <v>75</v>
      </c>
      <c r="T18" s="95">
        <v>9</v>
      </c>
      <c r="U18" s="95">
        <v>1</v>
      </c>
      <c r="V18" s="96"/>
      <c r="W18" s="95">
        <v>2</v>
      </c>
      <c r="X18" s="124">
        <v>6</v>
      </c>
      <c r="Y18" s="192">
        <v>92.3</v>
      </c>
      <c r="Z18" s="23"/>
      <c r="AA18" s="23"/>
      <c r="AB18" s="10"/>
      <c r="AC18" s="24"/>
      <c r="AD18" s="23"/>
      <c r="AE18" s="23"/>
      <c r="AF18" s="23"/>
      <c r="AG18" s="23"/>
      <c r="AH18" s="22"/>
      <c r="AI18" s="23"/>
      <c r="AJ18" s="23"/>
      <c r="AK18" s="23"/>
      <c r="AL18" s="24"/>
      <c r="AM18" s="23"/>
      <c r="AN18" s="23"/>
      <c r="AO18" s="23"/>
      <c r="AP18" s="23"/>
      <c r="AQ18" s="40"/>
      <c r="AR18" s="23"/>
      <c r="AS18" s="23"/>
      <c r="AT18" s="23"/>
      <c r="AU18" s="23"/>
      <c r="AV18" s="19"/>
      <c r="AW18" s="23"/>
      <c r="AX18" s="747"/>
      <c r="AY18" s="716">
        <v>4</v>
      </c>
      <c r="AZ18" s="717">
        <v>3</v>
      </c>
      <c r="BA18" s="747"/>
      <c r="BB18" s="716"/>
      <c r="BC18" s="717"/>
      <c r="BD18" s="710">
        <v>3</v>
      </c>
      <c r="BE18" s="717" t="s">
        <v>925</v>
      </c>
      <c r="BF18" s="717"/>
      <c r="BG18" s="717"/>
      <c r="BH18" s="747">
        <v>10</v>
      </c>
      <c r="BI18" s="804" t="s">
        <v>656</v>
      </c>
      <c r="BJ18" s="783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</row>
    <row r="19" spans="1:132" ht="11.25" customHeight="1">
      <c r="A19" s="809"/>
      <c r="B19" s="719"/>
      <c r="C19" s="23"/>
      <c r="D19" s="852"/>
      <c r="E19" s="850"/>
      <c r="F19" s="854"/>
      <c r="G19" s="905"/>
      <c r="H19" s="884"/>
      <c r="I19" s="748"/>
      <c r="J19" s="762"/>
      <c r="K19" s="754"/>
      <c r="L19" s="754"/>
      <c r="M19" s="754"/>
      <c r="N19" s="746"/>
      <c r="O19" s="762"/>
      <c r="P19" s="754"/>
      <c r="Q19" s="765"/>
      <c r="R19" s="756"/>
      <c r="S19" s="300">
        <f t="shared" si="0"/>
        <v>70</v>
      </c>
      <c r="T19" s="301">
        <v>7</v>
      </c>
      <c r="U19" s="301">
        <v>3</v>
      </c>
      <c r="V19" s="302"/>
      <c r="W19" s="301">
        <v>0</v>
      </c>
      <c r="X19" s="303">
        <v>37</v>
      </c>
      <c r="Y19" s="304">
        <f>(344-X19+1)/344*100</f>
        <v>89.53488372093024</v>
      </c>
      <c r="Z19" s="23"/>
      <c r="AA19" s="23"/>
      <c r="AB19" s="10"/>
      <c r="AC19" s="54"/>
      <c r="AD19" s="53"/>
      <c r="AE19" s="53"/>
      <c r="AF19" s="53"/>
      <c r="AG19" s="23"/>
      <c r="AH19" s="55"/>
      <c r="AI19" s="23"/>
      <c r="AJ19" s="23"/>
      <c r="AK19" s="23"/>
      <c r="AL19" s="15"/>
      <c r="AM19" s="11"/>
      <c r="AN19" s="11"/>
      <c r="AO19" s="11"/>
      <c r="AP19" s="11"/>
      <c r="AQ19" s="16"/>
      <c r="AR19" s="23"/>
      <c r="AS19" s="23"/>
      <c r="AT19" s="23"/>
      <c r="AU19" s="53"/>
      <c r="AV19" s="55"/>
      <c r="AW19" s="23"/>
      <c r="AX19" s="748"/>
      <c r="AY19" s="718"/>
      <c r="AZ19" s="719"/>
      <c r="BA19" s="748"/>
      <c r="BB19" s="718"/>
      <c r="BC19" s="719"/>
      <c r="BD19" s="711"/>
      <c r="BE19" s="719"/>
      <c r="BF19" s="719"/>
      <c r="BG19" s="719"/>
      <c r="BH19" s="748"/>
      <c r="BI19" s="805"/>
      <c r="BJ19" s="784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</row>
    <row r="20" spans="1:132" ht="11.25" customHeight="1">
      <c r="A20" s="808">
        <v>71</v>
      </c>
      <c r="B20" s="717" t="s">
        <v>61</v>
      </c>
      <c r="C20" s="23"/>
      <c r="D20" s="851" t="s">
        <v>31</v>
      </c>
      <c r="E20" s="849" t="str">
        <f>"'"&amp;D20</f>
        <v>'96</v>
      </c>
      <c r="F20" s="853"/>
      <c r="G20" s="904">
        <v>3</v>
      </c>
      <c r="H20" s="868" t="s">
        <v>574</v>
      </c>
      <c r="I20" s="876" t="s">
        <v>142</v>
      </c>
      <c r="J20" s="761">
        <v>98.4</v>
      </c>
      <c r="K20" s="753"/>
      <c r="L20" s="753">
        <v>94.6</v>
      </c>
      <c r="M20" s="753">
        <v>96.8</v>
      </c>
      <c r="N20" s="745">
        <v>49.3</v>
      </c>
      <c r="O20" s="761">
        <f>(1799-P20+1)/1799*100</f>
        <v>96.99833240689271</v>
      </c>
      <c r="P20" s="753">
        <v>55</v>
      </c>
      <c r="Q20" s="764">
        <v>3.3</v>
      </c>
      <c r="R20" s="755">
        <v>3</v>
      </c>
      <c r="S20" s="97">
        <f t="shared" si="0"/>
        <v>88.88888888888889</v>
      </c>
      <c r="T20" s="95">
        <v>8</v>
      </c>
      <c r="U20" s="95">
        <v>0</v>
      </c>
      <c r="V20" s="96"/>
      <c r="W20" s="95">
        <v>1</v>
      </c>
      <c r="X20" s="124">
        <v>1</v>
      </c>
      <c r="Y20" s="192">
        <v>100</v>
      </c>
      <c r="Z20" s="23"/>
      <c r="AA20" s="23"/>
      <c r="AB20" s="10"/>
      <c r="AC20" s="24"/>
      <c r="AD20" s="23"/>
      <c r="AE20" s="23"/>
      <c r="AF20" s="23"/>
      <c r="AG20" s="23"/>
      <c r="AH20" s="22"/>
      <c r="AI20" s="23"/>
      <c r="AJ20" s="23"/>
      <c r="AK20" s="23"/>
      <c r="AL20" s="24"/>
      <c r="AM20" s="23"/>
      <c r="AN20" s="23"/>
      <c r="AO20" s="23"/>
      <c r="AP20" s="23"/>
      <c r="AQ20" s="40"/>
      <c r="AR20" s="23"/>
      <c r="AS20" s="23"/>
      <c r="AT20" s="23"/>
      <c r="AU20" s="23"/>
      <c r="AV20" s="19"/>
      <c r="AW20" s="23"/>
      <c r="AX20" s="747"/>
      <c r="AY20" s="716"/>
      <c r="AZ20" s="717"/>
      <c r="BA20" s="747"/>
      <c r="BB20" s="716"/>
      <c r="BC20" s="717"/>
      <c r="BD20" s="710">
        <v>4</v>
      </c>
      <c r="BE20" s="717">
        <v>3.5</v>
      </c>
      <c r="BF20" s="717"/>
      <c r="BG20" s="717" t="s">
        <v>802</v>
      </c>
      <c r="BH20" s="747">
        <v>16</v>
      </c>
      <c r="BI20" s="889" t="s">
        <v>658</v>
      </c>
      <c r="BJ20" s="783"/>
      <c r="BK20" s="94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</row>
    <row r="21" spans="1:132" ht="11.25" customHeight="1">
      <c r="A21" s="809"/>
      <c r="B21" s="719"/>
      <c r="C21" s="23"/>
      <c r="D21" s="852"/>
      <c r="E21" s="850"/>
      <c r="F21" s="854"/>
      <c r="G21" s="905"/>
      <c r="H21" s="869"/>
      <c r="I21" s="877"/>
      <c r="J21" s="762"/>
      <c r="K21" s="754"/>
      <c r="L21" s="754"/>
      <c r="M21" s="754"/>
      <c r="N21" s="746"/>
      <c r="O21" s="762"/>
      <c r="P21" s="754"/>
      <c r="Q21" s="765"/>
      <c r="R21" s="756"/>
      <c r="S21" s="300">
        <f t="shared" si="0"/>
        <v>54.54545454545454</v>
      </c>
      <c r="T21" s="301">
        <v>6</v>
      </c>
      <c r="U21" s="301">
        <v>3</v>
      </c>
      <c r="V21" s="302"/>
      <c r="W21" s="301">
        <v>2</v>
      </c>
      <c r="X21" s="303">
        <v>64</v>
      </c>
      <c r="Y21" s="304">
        <f>(344-X21+1)/344*100</f>
        <v>81.68604651162791</v>
      </c>
      <c r="Z21" s="23"/>
      <c r="AA21" s="23"/>
      <c r="AB21" s="10"/>
      <c r="AC21" s="54"/>
      <c r="AD21" s="53"/>
      <c r="AE21" s="53"/>
      <c r="AF21" s="53"/>
      <c r="AG21" s="23"/>
      <c r="AH21" s="55"/>
      <c r="AI21" s="23"/>
      <c r="AJ21" s="23"/>
      <c r="AK21" s="23"/>
      <c r="AL21" s="15"/>
      <c r="AM21" s="11"/>
      <c r="AN21" s="11"/>
      <c r="AO21" s="11"/>
      <c r="AP21" s="11"/>
      <c r="AQ21" s="16"/>
      <c r="AR21" s="23"/>
      <c r="AS21" s="23"/>
      <c r="AT21" s="23"/>
      <c r="AU21" s="53"/>
      <c r="AV21" s="55"/>
      <c r="AW21" s="23"/>
      <c r="AX21" s="748"/>
      <c r="AY21" s="718"/>
      <c r="AZ21" s="719"/>
      <c r="BA21" s="748"/>
      <c r="BB21" s="718"/>
      <c r="BC21" s="719"/>
      <c r="BD21" s="711"/>
      <c r="BE21" s="719"/>
      <c r="BF21" s="719"/>
      <c r="BG21" s="719"/>
      <c r="BH21" s="748"/>
      <c r="BI21" s="889"/>
      <c r="BJ21" s="784"/>
      <c r="BK21" s="94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</row>
    <row r="22" spans="1:132" ht="11.25" customHeight="1">
      <c r="A22" s="945">
        <v>93</v>
      </c>
      <c r="B22" s="717" t="s">
        <v>62</v>
      </c>
      <c r="C22" s="23"/>
      <c r="D22" s="851" t="s">
        <v>30</v>
      </c>
      <c r="E22" s="849" t="str">
        <f>"'"&amp;D22</f>
        <v>'97</v>
      </c>
      <c r="F22" s="853"/>
      <c r="G22" s="904">
        <v>3</v>
      </c>
      <c r="H22" s="749" t="s">
        <v>179</v>
      </c>
      <c r="I22" s="747" t="s">
        <v>143</v>
      </c>
      <c r="J22" s="761">
        <v>86.3</v>
      </c>
      <c r="K22" s="753"/>
      <c r="L22" s="753">
        <v>87.7</v>
      </c>
      <c r="M22" s="753">
        <v>81.1</v>
      </c>
      <c r="N22" s="745">
        <v>73.7</v>
      </c>
      <c r="O22" s="761">
        <f>(1799-P22+1)/1799*100</f>
        <v>71.7065036131184</v>
      </c>
      <c r="P22" s="753">
        <v>510</v>
      </c>
      <c r="Q22" s="764">
        <v>2.4</v>
      </c>
      <c r="R22" s="755">
        <v>0</v>
      </c>
      <c r="S22" s="97">
        <f t="shared" si="0"/>
        <v>55.55555555555556</v>
      </c>
      <c r="T22" s="95">
        <v>5</v>
      </c>
      <c r="U22" s="95">
        <v>3</v>
      </c>
      <c r="V22" s="96"/>
      <c r="W22" s="95">
        <v>1</v>
      </c>
      <c r="X22" s="124">
        <v>10</v>
      </c>
      <c r="Y22" s="192">
        <v>85</v>
      </c>
      <c r="Z22" s="23"/>
      <c r="AA22" s="23"/>
      <c r="AB22" s="10"/>
      <c r="AC22" s="24"/>
      <c r="AD22" s="23"/>
      <c r="AE22" s="23"/>
      <c r="AF22" s="23"/>
      <c r="AG22" s="23"/>
      <c r="AH22" s="22"/>
      <c r="AI22" s="23"/>
      <c r="AJ22" s="23"/>
      <c r="AK22" s="23"/>
      <c r="AL22" s="24"/>
      <c r="AM22" s="23"/>
      <c r="AN22" s="23"/>
      <c r="AO22" s="23"/>
      <c r="AP22" s="23"/>
      <c r="AQ22" s="40"/>
      <c r="AR22" s="23"/>
      <c r="AS22" s="23"/>
      <c r="AT22" s="23"/>
      <c r="AU22" s="23"/>
      <c r="AV22" s="19"/>
      <c r="AW22" s="23"/>
      <c r="AX22" s="747"/>
      <c r="AY22" s="716"/>
      <c r="AZ22" s="717"/>
      <c r="BA22" s="747"/>
      <c r="BB22" s="716"/>
      <c r="BC22" s="717"/>
      <c r="BD22" s="710">
        <v>3</v>
      </c>
      <c r="BE22" s="717" t="s">
        <v>662</v>
      </c>
      <c r="BF22" s="717" t="s">
        <v>831</v>
      </c>
      <c r="BG22" s="717" t="s">
        <v>660</v>
      </c>
      <c r="BH22" s="747" t="s">
        <v>906</v>
      </c>
      <c r="BI22" s="804" t="s">
        <v>661</v>
      </c>
      <c r="BJ22" s="783"/>
      <c r="BK22" s="94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</row>
    <row r="23" spans="1:132" ht="11.25" customHeight="1">
      <c r="A23" s="946"/>
      <c r="B23" s="719"/>
      <c r="C23" s="23"/>
      <c r="D23" s="852"/>
      <c r="E23" s="850"/>
      <c r="F23" s="854"/>
      <c r="G23" s="905"/>
      <c r="H23" s="750"/>
      <c r="I23" s="748"/>
      <c r="J23" s="762"/>
      <c r="K23" s="754"/>
      <c r="L23" s="754"/>
      <c r="M23" s="754"/>
      <c r="N23" s="746"/>
      <c r="O23" s="762"/>
      <c r="P23" s="754"/>
      <c r="Q23" s="765"/>
      <c r="R23" s="756"/>
      <c r="S23" s="300">
        <f t="shared" si="0"/>
        <v>60</v>
      </c>
      <c r="T23" s="301">
        <v>6</v>
      </c>
      <c r="U23" s="301">
        <v>3</v>
      </c>
      <c r="V23" s="302"/>
      <c r="W23" s="301">
        <v>1</v>
      </c>
      <c r="X23" s="303">
        <v>97</v>
      </c>
      <c r="Y23" s="304">
        <f>(344-X23+1)/344*100</f>
        <v>72.09302325581395</v>
      </c>
      <c r="Z23" s="23"/>
      <c r="AA23" s="23"/>
      <c r="AB23" s="10"/>
      <c r="AC23" s="54"/>
      <c r="AD23" s="53"/>
      <c r="AE23" s="53"/>
      <c r="AF23" s="53"/>
      <c r="AG23" s="23"/>
      <c r="AH23" s="55"/>
      <c r="AI23" s="23"/>
      <c r="AJ23" s="23"/>
      <c r="AK23" s="23"/>
      <c r="AL23" s="15"/>
      <c r="AM23" s="11"/>
      <c r="AN23" s="11"/>
      <c r="AO23" s="11"/>
      <c r="AP23" s="11"/>
      <c r="AQ23" s="16"/>
      <c r="AR23" s="23"/>
      <c r="AS23" s="23"/>
      <c r="AT23" s="23"/>
      <c r="AU23" s="53"/>
      <c r="AV23" s="55"/>
      <c r="AW23" s="23"/>
      <c r="AX23" s="748"/>
      <c r="AY23" s="718"/>
      <c r="AZ23" s="719"/>
      <c r="BA23" s="748"/>
      <c r="BB23" s="718"/>
      <c r="BC23" s="719"/>
      <c r="BD23" s="711"/>
      <c r="BE23" s="719"/>
      <c r="BF23" s="719"/>
      <c r="BG23" s="719"/>
      <c r="BH23" s="748"/>
      <c r="BI23" s="805"/>
      <c r="BJ23" s="784"/>
      <c r="BK23" s="94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</row>
    <row r="24" spans="1:132" ht="11.25" customHeight="1">
      <c r="A24" s="820">
        <v>107</v>
      </c>
      <c r="B24" s="717" t="s">
        <v>176</v>
      </c>
      <c r="C24" s="23"/>
      <c r="D24" s="851" t="s">
        <v>30</v>
      </c>
      <c r="E24" s="849" t="str">
        <f>"'"&amp;D24</f>
        <v>'97</v>
      </c>
      <c r="F24" s="853"/>
      <c r="G24" s="904">
        <v>3</v>
      </c>
      <c r="H24" s="749" t="s">
        <v>180</v>
      </c>
      <c r="I24" s="747" t="s">
        <v>144</v>
      </c>
      <c r="J24" s="761">
        <v>91.7</v>
      </c>
      <c r="K24" s="753"/>
      <c r="L24" s="753">
        <v>92.4</v>
      </c>
      <c r="M24" s="753">
        <v>95.3</v>
      </c>
      <c r="N24" s="745">
        <v>93.6</v>
      </c>
      <c r="O24" s="761">
        <f>(1799-P24+1)/1799*100</f>
        <v>67.37076153418566</v>
      </c>
      <c r="P24" s="753">
        <v>588</v>
      </c>
      <c r="Q24" s="764">
        <v>2.6</v>
      </c>
      <c r="R24" s="755">
        <v>0.9</v>
      </c>
      <c r="S24" s="97">
        <f t="shared" si="0"/>
        <v>66.66666666666666</v>
      </c>
      <c r="T24" s="95">
        <v>8</v>
      </c>
      <c r="U24" s="95">
        <v>3</v>
      </c>
      <c r="V24" s="96"/>
      <c r="W24" s="95">
        <v>1</v>
      </c>
      <c r="X24" s="124">
        <v>4</v>
      </c>
      <c r="Y24" s="192">
        <v>93</v>
      </c>
      <c r="Z24" s="23"/>
      <c r="AA24" s="23"/>
      <c r="AB24" s="10"/>
      <c r="AC24" s="24"/>
      <c r="AD24" s="23"/>
      <c r="AE24" s="23"/>
      <c r="AF24" s="23"/>
      <c r="AG24" s="23"/>
      <c r="AH24" s="22"/>
      <c r="AI24" s="23"/>
      <c r="AJ24" s="23"/>
      <c r="AK24" s="23"/>
      <c r="AL24" s="24"/>
      <c r="AM24" s="23"/>
      <c r="AN24" s="23"/>
      <c r="AO24" s="23"/>
      <c r="AP24" s="23"/>
      <c r="AQ24" s="40"/>
      <c r="AR24" s="23"/>
      <c r="AS24" s="23"/>
      <c r="AT24" s="23"/>
      <c r="AU24" s="23"/>
      <c r="AV24" s="19"/>
      <c r="AW24" s="23"/>
      <c r="AX24" s="747"/>
      <c r="AY24" s="716">
        <v>3.5</v>
      </c>
      <c r="AZ24" s="717"/>
      <c r="BA24" s="747"/>
      <c r="BB24" s="716"/>
      <c r="BC24" s="717"/>
      <c r="BD24" s="710">
        <v>4.5</v>
      </c>
      <c r="BE24" s="717">
        <v>1</v>
      </c>
      <c r="BF24" s="717"/>
      <c r="BG24" s="717" t="s">
        <v>919</v>
      </c>
      <c r="BH24" s="747">
        <v>0</v>
      </c>
      <c r="BI24" s="804" t="s">
        <v>920</v>
      </c>
      <c r="BJ24" s="783"/>
      <c r="BK24" s="9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</row>
    <row r="25" spans="1:132" ht="11.25" customHeight="1">
      <c r="A25" s="821"/>
      <c r="B25" s="719"/>
      <c r="C25" s="23"/>
      <c r="D25" s="852"/>
      <c r="E25" s="850"/>
      <c r="F25" s="854"/>
      <c r="G25" s="905"/>
      <c r="H25" s="750"/>
      <c r="I25" s="748"/>
      <c r="J25" s="762"/>
      <c r="K25" s="754"/>
      <c r="L25" s="754"/>
      <c r="M25" s="754"/>
      <c r="N25" s="746"/>
      <c r="O25" s="762"/>
      <c r="P25" s="754"/>
      <c r="Q25" s="765"/>
      <c r="R25" s="756"/>
      <c r="S25" s="300">
        <f t="shared" si="0"/>
        <v>40</v>
      </c>
      <c r="T25" s="301">
        <v>4</v>
      </c>
      <c r="U25" s="301">
        <v>5</v>
      </c>
      <c r="V25" s="302"/>
      <c r="W25" s="301">
        <v>1</v>
      </c>
      <c r="X25" s="303">
        <v>103</v>
      </c>
      <c r="Y25" s="304">
        <f>(344-X25+1)/344*100</f>
        <v>70.34883720930233</v>
      </c>
      <c r="Z25" s="23"/>
      <c r="AA25" s="23"/>
      <c r="AB25" s="10"/>
      <c r="AC25" s="54"/>
      <c r="AD25" s="53"/>
      <c r="AE25" s="53"/>
      <c r="AF25" s="53"/>
      <c r="AG25" s="23"/>
      <c r="AH25" s="55"/>
      <c r="AI25" s="23"/>
      <c r="AJ25" s="23"/>
      <c r="AK25" s="23"/>
      <c r="AL25" s="15"/>
      <c r="AM25" s="11"/>
      <c r="AN25" s="11"/>
      <c r="AO25" s="11"/>
      <c r="AP25" s="11"/>
      <c r="AQ25" s="16"/>
      <c r="AR25" s="23"/>
      <c r="AS25" s="23"/>
      <c r="AT25" s="23"/>
      <c r="AU25" s="53"/>
      <c r="AV25" s="55"/>
      <c r="AW25" s="23"/>
      <c r="AX25" s="748"/>
      <c r="AY25" s="718"/>
      <c r="AZ25" s="719"/>
      <c r="BA25" s="748"/>
      <c r="BB25" s="718"/>
      <c r="BC25" s="719"/>
      <c r="BD25" s="711"/>
      <c r="BE25" s="719"/>
      <c r="BF25" s="719"/>
      <c r="BG25" s="719"/>
      <c r="BH25" s="748"/>
      <c r="BI25" s="805"/>
      <c r="BJ25" s="784"/>
      <c r="BK25" s="94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</row>
    <row r="26" spans="1:132" ht="11.25" customHeight="1">
      <c r="A26" s="818">
        <v>111</v>
      </c>
      <c r="B26" s="717" t="s">
        <v>65</v>
      </c>
      <c r="C26" s="23"/>
      <c r="D26" s="851" t="s">
        <v>31</v>
      </c>
      <c r="E26" s="849" t="str">
        <f>"'"&amp;D26</f>
        <v>'96</v>
      </c>
      <c r="F26" s="853"/>
      <c r="G26" s="858">
        <v>3</v>
      </c>
      <c r="H26" s="766" t="s">
        <v>575</v>
      </c>
      <c r="I26" s="876" t="s">
        <v>135</v>
      </c>
      <c r="J26" s="761">
        <v>94.6</v>
      </c>
      <c r="K26" s="753"/>
      <c r="L26" s="753">
        <v>93.1</v>
      </c>
      <c r="M26" s="753">
        <v>93.3</v>
      </c>
      <c r="N26" s="745">
        <v>36.5</v>
      </c>
      <c r="O26" s="761">
        <f>(1799-P26+1)/1799*100</f>
        <v>98.99944413563091</v>
      </c>
      <c r="P26" s="753">
        <v>19</v>
      </c>
      <c r="Q26" s="764">
        <v>4.1</v>
      </c>
      <c r="R26" s="755">
        <v>5.3</v>
      </c>
      <c r="S26" s="97">
        <f t="shared" si="0"/>
        <v>80</v>
      </c>
      <c r="T26" s="95">
        <v>8</v>
      </c>
      <c r="U26" s="95">
        <v>2</v>
      </c>
      <c r="V26" s="96"/>
      <c r="W26" s="95">
        <v>0</v>
      </c>
      <c r="X26" s="124">
        <v>4</v>
      </c>
      <c r="Y26" s="192">
        <v>92.9</v>
      </c>
      <c r="Z26" s="23"/>
      <c r="AA26" s="23"/>
      <c r="AB26" s="10"/>
      <c r="AC26" s="24"/>
      <c r="AD26" s="23"/>
      <c r="AE26" s="23"/>
      <c r="AF26" s="23"/>
      <c r="AG26" s="23"/>
      <c r="AH26" s="22"/>
      <c r="AI26" s="23"/>
      <c r="AJ26" s="23"/>
      <c r="AK26" s="23"/>
      <c r="AL26" s="24"/>
      <c r="AM26" s="23"/>
      <c r="AN26" s="23"/>
      <c r="AO26" s="23"/>
      <c r="AP26" s="23"/>
      <c r="AQ26" s="40"/>
      <c r="AR26" s="23"/>
      <c r="AS26" s="23"/>
      <c r="AT26" s="23"/>
      <c r="AU26" s="23"/>
      <c r="AV26" s="19"/>
      <c r="AW26" s="23"/>
      <c r="AX26" s="747"/>
      <c r="AY26" s="716" t="s">
        <v>649</v>
      </c>
      <c r="AZ26" s="717" t="s">
        <v>645</v>
      </c>
      <c r="BA26" s="747"/>
      <c r="BB26" s="716"/>
      <c r="BC26" s="717"/>
      <c r="BD26" s="710">
        <v>3.5</v>
      </c>
      <c r="BE26" s="717">
        <v>5</v>
      </c>
      <c r="BF26" s="717">
        <v>4.5</v>
      </c>
      <c r="BG26" s="717" t="s">
        <v>800</v>
      </c>
      <c r="BH26" s="747">
        <v>4</v>
      </c>
      <c r="BI26" s="804" t="s">
        <v>956</v>
      </c>
      <c r="BJ26" s="783"/>
      <c r="BK26" s="94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</row>
    <row r="27" spans="1:132" ht="11.25" customHeight="1">
      <c r="A27" s="819"/>
      <c r="B27" s="719"/>
      <c r="C27" s="23"/>
      <c r="D27" s="852"/>
      <c r="E27" s="850"/>
      <c r="F27" s="854"/>
      <c r="G27" s="863"/>
      <c r="H27" s="750"/>
      <c r="I27" s="877"/>
      <c r="J27" s="762"/>
      <c r="K27" s="754"/>
      <c r="L27" s="754"/>
      <c r="M27" s="754"/>
      <c r="N27" s="746"/>
      <c r="O27" s="762"/>
      <c r="P27" s="754"/>
      <c r="Q27" s="765"/>
      <c r="R27" s="756"/>
      <c r="S27" s="300">
        <f t="shared" si="0"/>
        <v>80</v>
      </c>
      <c r="T27" s="301">
        <v>8</v>
      </c>
      <c r="U27" s="301">
        <v>2</v>
      </c>
      <c r="V27" s="302"/>
      <c r="W27" s="301">
        <v>0</v>
      </c>
      <c r="X27" s="303">
        <v>6</v>
      </c>
      <c r="Y27" s="304">
        <f>(344-X27+1)/344*100</f>
        <v>98.54651162790698</v>
      </c>
      <c r="Z27" s="23"/>
      <c r="AA27" s="23"/>
      <c r="AB27" s="10"/>
      <c r="AC27" s="54"/>
      <c r="AD27" s="53"/>
      <c r="AE27" s="53"/>
      <c r="AF27" s="53"/>
      <c r="AG27" s="23"/>
      <c r="AH27" s="55"/>
      <c r="AI27" s="23"/>
      <c r="AJ27" s="23"/>
      <c r="AK27" s="23"/>
      <c r="AL27" s="15"/>
      <c r="AM27" s="11"/>
      <c r="AN27" s="11"/>
      <c r="AO27" s="11"/>
      <c r="AP27" s="11"/>
      <c r="AQ27" s="16"/>
      <c r="AR27" s="23"/>
      <c r="AS27" s="23"/>
      <c r="AT27" s="23"/>
      <c r="AU27" s="53"/>
      <c r="AV27" s="55"/>
      <c r="AW27" s="23"/>
      <c r="AX27" s="748"/>
      <c r="AY27" s="718"/>
      <c r="AZ27" s="719"/>
      <c r="BA27" s="748"/>
      <c r="BB27" s="718"/>
      <c r="BC27" s="719"/>
      <c r="BD27" s="711"/>
      <c r="BE27" s="719"/>
      <c r="BF27" s="719"/>
      <c r="BG27" s="719"/>
      <c r="BH27" s="748"/>
      <c r="BI27" s="805"/>
      <c r="BJ27" s="784"/>
      <c r="BK27" s="94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</row>
    <row r="28" spans="1:132" ht="11.25" customHeight="1">
      <c r="A28" s="806">
        <v>116</v>
      </c>
      <c r="B28" s="717" t="s">
        <v>601</v>
      </c>
      <c r="C28" s="23"/>
      <c r="D28" s="851" t="s">
        <v>31</v>
      </c>
      <c r="E28" s="849" t="str">
        <f>"'"&amp;D28</f>
        <v>'96</v>
      </c>
      <c r="F28" s="853"/>
      <c r="G28" s="858">
        <v>2</v>
      </c>
      <c r="H28" s="941" t="s">
        <v>203</v>
      </c>
      <c r="I28" s="747" t="s">
        <v>145</v>
      </c>
      <c r="J28" s="761">
        <v>27.8</v>
      </c>
      <c r="K28" s="753"/>
      <c r="L28" s="753">
        <v>2.1</v>
      </c>
      <c r="M28" s="753">
        <v>2.5</v>
      </c>
      <c r="N28" s="745">
        <v>27.4</v>
      </c>
      <c r="O28" s="761">
        <f>(1799-P28+1)/1799*100</f>
        <v>0.5558643690939411</v>
      </c>
      <c r="P28" s="753">
        <v>1790</v>
      </c>
      <c r="Q28" s="764">
        <v>0.8</v>
      </c>
      <c r="R28" s="755">
        <v>-6</v>
      </c>
      <c r="S28" s="97">
        <f t="shared" si="0"/>
        <v>22.22222222222222</v>
      </c>
      <c r="T28" s="95">
        <v>2</v>
      </c>
      <c r="U28" s="95">
        <v>5</v>
      </c>
      <c r="V28" s="96"/>
      <c r="W28" s="95">
        <v>2</v>
      </c>
      <c r="X28" s="124">
        <v>52</v>
      </c>
      <c r="Y28" s="192">
        <v>13.6</v>
      </c>
      <c r="Z28" s="23"/>
      <c r="AA28" s="23"/>
      <c r="AB28" s="10"/>
      <c r="AC28" s="24"/>
      <c r="AD28" s="23"/>
      <c r="AE28" s="23"/>
      <c r="AF28" s="23"/>
      <c r="AG28" s="23"/>
      <c r="AH28" s="22"/>
      <c r="AI28" s="23"/>
      <c r="AJ28" s="23"/>
      <c r="AK28" s="23"/>
      <c r="AL28" s="24"/>
      <c r="AM28" s="23"/>
      <c r="AN28" s="23"/>
      <c r="AO28" s="23"/>
      <c r="AP28" s="23"/>
      <c r="AQ28" s="40"/>
      <c r="AR28" s="23"/>
      <c r="AS28" s="23"/>
      <c r="AT28" s="23"/>
      <c r="AU28" s="23"/>
      <c r="AV28" s="19"/>
      <c r="AW28" s="23"/>
      <c r="AX28" s="747"/>
      <c r="AY28" s="825"/>
      <c r="AZ28" s="712"/>
      <c r="BA28" s="830"/>
      <c r="BB28" s="825"/>
      <c r="BC28" s="712"/>
      <c r="BD28" s="712"/>
      <c r="BE28" s="712"/>
      <c r="BF28" s="712"/>
      <c r="BG28" s="712"/>
      <c r="BH28" s="830">
        <v>0</v>
      </c>
      <c r="BI28" s="847" t="s">
        <v>666</v>
      </c>
      <c r="BJ28" s="783"/>
      <c r="BK28" s="94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</row>
    <row r="29" spans="1:132" ht="11.25" customHeight="1">
      <c r="A29" s="807"/>
      <c r="B29" s="719"/>
      <c r="C29" s="23"/>
      <c r="D29" s="852"/>
      <c r="E29" s="850"/>
      <c r="F29" s="854"/>
      <c r="G29" s="863"/>
      <c r="H29" s="928"/>
      <c r="I29" s="748"/>
      <c r="J29" s="762"/>
      <c r="K29" s="754"/>
      <c r="L29" s="754"/>
      <c r="M29" s="754"/>
      <c r="N29" s="746"/>
      <c r="O29" s="762"/>
      <c r="P29" s="754"/>
      <c r="Q29" s="765"/>
      <c r="R29" s="756"/>
      <c r="S29" s="300">
        <f t="shared" si="0"/>
        <v>0</v>
      </c>
      <c r="T29" s="301">
        <v>0</v>
      </c>
      <c r="U29" s="301">
        <v>10</v>
      </c>
      <c r="V29" s="302"/>
      <c r="W29" s="301">
        <v>0</v>
      </c>
      <c r="X29" s="303">
        <v>338</v>
      </c>
      <c r="Y29" s="304">
        <f>(344-X29+1)/344*100</f>
        <v>2.0348837209302326</v>
      </c>
      <c r="Z29" s="23"/>
      <c r="AA29" s="23"/>
      <c r="AB29" s="10"/>
      <c r="AC29" s="54"/>
      <c r="AD29" s="53"/>
      <c r="AE29" s="53"/>
      <c r="AF29" s="53"/>
      <c r="AG29" s="23"/>
      <c r="AH29" s="55"/>
      <c r="AI29" s="23"/>
      <c r="AJ29" s="23"/>
      <c r="AK29" s="23"/>
      <c r="AL29" s="15"/>
      <c r="AM29" s="11"/>
      <c r="AN29" s="11"/>
      <c r="AO29" s="11"/>
      <c r="AP29" s="11"/>
      <c r="AQ29" s="16"/>
      <c r="AR29" s="23"/>
      <c r="AS29" s="23"/>
      <c r="AT29" s="23"/>
      <c r="AU29" s="53"/>
      <c r="AV29" s="55"/>
      <c r="AW29" s="23"/>
      <c r="AX29" s="748"/>
      <c r="AY29" s="826"/>
      <c r="AZ29" s="713"/>
      <c r="BA29" s="831"/>
      <c r="BB29" s="826"/>
      <c r="BC29" s="713"/>
      <c r="BD29" s="713"/>
      <c r="BE29" s="713"/>
      <c r="BF29" s="713"/>
      <c r="BG29" s="713"/>
      <c r="BH29" s="831"/>
      <c r="BI29" s="848"/>
      <c r="BJ29" s="784"/>
      <c r="BK29" s="94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</row>
    <row r="30" spans="1:132" ht="11.25" customHeight="1">
      <c r="A30" s="808">
        <v>118</v>
      </c>
      <c r="B30" s="717" t="s">
        <v>64</v>
      </c>
      <c r="C30" s="23"/>
      <c r="D30" s="851" t="s">
        <v>30</v>
      </c>
      <c r="E30" s="849" t="str">
        <f>"'"&amp;D30</f>
        <v>'97</v>
      </c>
      <c r="F30" s="853"/>
      <c r="G30" s="858">
        <v>3</v>
      </c>
      <c r="H30" s="749" t="s">
        <v>181</v>
      </c>
      <c r="I30" s="747" t="s">
        <v>134</v>
      </c>
      <c r="J30" s="761">
        <v>97.3</v>
      </c>
      <c r="K30" s="753"/>
      <c r="L30" s="753">
        <v>95</v>
      </c>
      <c r="M30" s="753">
        <v>93.3</v>
      </c>
      <c r="N30" s="745">
        <v>11.5</v>
      </c>
      <c r="O30" s="761">
        <f>(1799-P30+1)/1799*100</f>
        <v>90.16120066703725</v>
      </c>
      <c r="P30" s="753">
        <v>178</v>
      </c>
      <c r="Q30" s="764">
        <v>2.7</v>
      </c>
      <c r="R30" s="755">
        <v>2.2</v>
      </c>
      <c r="S30" s="97">
        <f t="shared" si="0"/>
        <v>88.88888888888889</v>
      </c>
      <c r="T30" s="95">
        <v>8</v>
      </c>
      <c r="U30" s="95">
        <v>0</v>
      </c>
      <c r="V30" s="96"/>
      <c r="W30" s="95">
        <v>1</v>
      </c>
      <c r="X30" s="124">
        <v>2</v>
      </c>
      <c r="Y30" s="192">
        <v>98.5</v>
      </c>
      <c r="Z30" s="23"/>
      <c r="AA30" s="23"/>
      <c r="AB30" s="10"/>
      <c r="AC30" s="24"/>
      <c r="AD30" s="23"/>
      <c r="AE30" s="23"/>
      <c r="AF30" s="23"/>
      <c r="AG30" s="23"/>
      <c r="AH30" s="22"/>
      <c r="AI30" s="23"/>
      <c r="AJ30" s="23"/>
      <c r="AK30" s="23"/>
      <c r="AL30" s="24"/>
      <c r="AM30" s="23"/>
      <c r="AN30" s="23"/>
      <c r="AO30" s="23"/>
      <c r="AP30" s="23"/>
      <c r="AQ30" s="40"/>
      <c r="AR30" s="23"/>
      <c r="AS30" s="23"/>
      <c r="AT30" s="23"/>
      <c r="AU30" s="23"/>
      <c r="AV30" s="19"/>
      <c r="AW30" s="23"/>
      <c r="AX30" s="747"/>
      <c r="AY30" s="825"/>
      <c r="AZ30" s="712"/>
      <c r="BA30" s="830"/>
      <c r="BB30" s="825"/>
      <c r="BC30" s="712"/>
      <c r="BD30" s="712"/>
      <c r="BE30" s="712"/>
      <c r="BF30" s="712"/>
      <c r="BG30" s="712"/>
      <c r="BH30" s="830">
        <v>2</v>
      </c>
      <c r="BI30" s="847" t="s">
        <v>667</v>
      </c>
      <c r="BJ30" s="783"/>
      <c r="BK30" s="94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</row>
    <row r="31" spans="1:132" s="34" customFormat="1" ht="11.25" customHeight="1">
      <c r="A31" s="809"/>
      <c r="B31" s="719"/>
      <c r="C31" s="23"/>
      <c r="D31" s="852"/>
      <c r="E31" s="850"/>
      <c r="F31" s="854"/>
      <c r="G31" s="863"/>
      <c r="H31" s="750"/>
      <c r="I31" s="748"/>
      <c r="J31" s="762"/>
      <c r="K31" s="754"/>
      <c r="L31" s="754"/>
      <c r="M31" s="754"/>
      <c r="N31" s="746"/>
      <c r="O31" s="762"/>
      <c r="P31" s="754"/>
      <c r="Q31" s="765"/>
      <c r="R31" s="756"/>
      <c r="S31" s="300">
        <f t="shared" si="0"/>
        <v>45.45454545454545</v>
      </c>
      <c r="T31" s="301">
        <v>5</v>
      </c>
      <c r="U31" s="301">
        <v>6</v>
      </c>
      <c r="V31" s="302"/>
      <c r="W31" s="301">
        <v>0</v>
      </c>
      <c r="X31" s="303">
        <v>71</v>
      </c>
      <c r="Y31" s="304">
        <f>(344-X31+1)/344*100</f>
        <v>79.65116279069767</v>
      </c>
      <c r="Z31" s="23"/>
      <c r="AA31" s="23"/>
      <c r="AB31" s="10"/>
      <c r="AC31" s="54"/>
      <c r="AD31" s="53"/>
      <c r="AE31" s="53"/>
      <c r="AF31" s="53"/>
      <c r="AG31" s="23"/>
      <c r="AH31" s="55"/>
      <c r="AI31" s="23"/>
      <c r="AJ31" s="23"/>
      <c r="AK31" s="23"/>
      <c r="AL31" s="15"/>
      <c r="AM31" s="11"/>
      <c r="AN31" s="11"/>
      <c r="AO31" s="11"/>
      <c r="AP31" s="11"/>
      <c r="AQ31" s="16"/>
      <c r="AR31" s="23"/>
      <c r="AS31" s="23"/>
      <c r="AT31" s="23"/>
      <c r="AU31" s="53"/>
      <c r="AV31" s="55"/>
      <c r="AW31" s="23"/>
      <c r="AX31" s="748"/>
      <c r="AY31" s="826"/>
      <c r="AZ31" s="713"/>
      <c r="BA31" s="831"/>
      <c r="BB31" s="826"/>
      <c r="BC31" s="713"/>
      <c r="BD31" s="713"/>
      <c r="BE31" s="713"/>
      <c r="BF31" s="713"/>
      <c r="BG31" s="713"/>
      <c r="BH31" s="831"/>
      <c r="BI31" s="848"/>
      <c r="BJ31" s="784"/>
      <c r="BK31" s="94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</row>
    <row r="32" spans="1:132" s="34" customFormat="1" ht="11.25" customHeight="1">
      <c r="A32" s="944">
        <v>135</v>
      </c>
      <c r="B32" s="872" t="s">
        <v>66</v>
      </c>
      <c r="C32" s="23"/>
      <c r="D32" s="890" t="s">
        <v>54</v>
      </c>
      <c r="E32" s="894" t="str">
        <f>"'"&amp;D32</f>
        <v>'98</v>
      </c>
      <c r="F32" s="891"/>
      <c r="G32" s="858">
        <v>2</v>
      </c>
      <c r="H32" s="892" t="s">
        <v>182</v>
      </c>
      <c r="I32" s="747" t="s">
        <v>63</v>
      </c>
      <c r="J32" s="846">
        <v>80.2</v>
      </c>
      <c r="K32" s="846"/>
      <c r="L32" s="846">
        <v>81.1</v>
      </c>
      <c r="M32" s="846">
        <v>82.8</v>
      </c>
      <c r="N32" s="846">
        <v>40.4</v>
      </c>
      <c r="O32" s="761">
        <f>(1799-P32+1)/1799*100</f>
        <v>66.42579210672595</v>
      </c>
      <c r="P32" s="846">
        <v>605</v>
      </c>
      <c r="Q32" s="794">
        <v>1.4</v>
      </c>
      <c r="R32" s="794">
        <v>1.8</v>
      </c>
      <c r="S32" s="790">
        <f t="shared" si="0"/>
        <v>72.72727272727273</v>
      </c>
      <c r="T32" s="717">
        <v>8</v>
      </c>
      <c r="U32" s="717">
        <v>3</v>
      </c>
      <c r="V32" s="96"/>
      <c r="W32" s="717">
        <v>0</v>
      </c>
      <c r="X32" s="827">
        <v>12</v>
      </c>
      <c r="Y32" s="745">
        <v>71.8</v>
      </c>
      <c r="Z32" s="23"/>
      <c r="AA32" s="23"/>
      <c r="AB32" s="10"/>
      <c r="AC32" s="24"/>
      <c r="AD32" s="23"/>
      <c r="AE32" s="23"/>
      <c r="AF32" s="23"/>
      <c r="AG32" s="23"/>
      <c r="AH32" s="22"/>
      <c r="AI32" s="23"/>
      <c r="AJ32" s="23"/>
      <c r="AK32" s="23"/>
      <c r="AL32" s="24"/>
      <c r="AM32" s="23"/>
      <c r="AN32" s="23"/>
      <c r="AO32" s="23"/>
      <c r="AP32" s="23"/>
      <c r="AQ32" s="40"/>
      <c r="AR32" s="23"/>
      <c r="AS32" s="23"/>
      <c r="AT32" s="23"/>
      <c r="AU32" s="23"/>
      <c r="AV32" s="19"/>
      <c r="AW32" s="23"/>
      <c r="AX32" s="747"/>
      <c r="AY32" s="716"/>
      <c r="AZ32" s="717"/>
      <c r="BA32" s="747"/>
      <c r="BB32" s="716"/>
      <c r="BC32" s="717"/>
      <c r="BD32" s="710"/>
      <c r="BE32" s="717"/>
      <c r="BF32" s="717"/>
      <c r="BG32" s="717"/>
      <c r="BH32" s="747">
        <v>10</v>
      </c>
      <c r="BI32" s="889" t="s">
        <v>668</v>
      </c>
      <c r="BJ32" s="785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</row>
    <row r="33" spans="1:132" ht="11.25" customHeight="1">
      <c r="A33" s="944"/>
      <c r="B33" s="872"/>
      <c r="C33" s="23"/>
      <c r="D33" s="890"/>
      <c r="E33" s="894"/>
      <c r="F33" s="891"/>
      <c r="G33" s="863"/>
      <c r="H33" s="892"/>
      <c r="I33" s="748"/>
      <c r="J33" s="846"/>
      <c r="K33" s="846"/>
      <c r="L33" s="846"/>
      <c r="M33" s="846"/>
      <c r="N33" s="846"/>
      <c r="O33" s="762"/>
      <c r="P33" s="846"/>
      <c r="Q33" s="794"/>
      <c r="R33" s="794"/>
      <c r="S33" s="790"/>
      <c r="T33" s="719"/>
      <c r="U33" s="719"/>
      <c r="V33" s="96"/>
      <c r="W33" s="719"/>
      <c r="X33" s="828"/>
      <c r="Y33" s="746"/>
      <c r="Z33" s="23"/>
      <c r="AA33" s="23"/>
      <c r="AB33" s="10"/>
      <c r="AC33" s="54"/>
      <c r="AD33" s="53"/>
      <c r="AE33" s="53"/>
      <c r="AF33" s="53"/>
      <c r="AG33" s="23"/>
      <c r="AH33" s="55"/>
      <c r="AI33" s="23"/>
      <c r="AJ33" s="23"/>
      <c r="AK33" s="23"/>
      <c r="AL33" s="15"/>
      <c r="AM33" s="11"/>
      <c r="AN33" s="11"/>
      <c r="AO33" s="11"/>
      <c r="AP33" s="11"/>
      <c r="AQ33" s="16"/>
      <c r="AR33" s="23"/>
      <c r="AS33" s="23"/>
      <c r="AT33" s="23"/>
      <c r="AU33" s="53"/>
      <c r="AV33" s="55"/>
      <c r="AW33" s="23"/>
      <c r="AX33" s="748"/>
      <c r="AY33" s="718"/>
      <c r="AZ33" s="719"/>
      <c r="BA33" s="748"/>
      <c r="BB33" s="718"/>
      <c r="BC33" s="719"/>
      <c r="BD33" s="711"/>
      <c r="BE33" s="719"/>
      <c r="BF33" s="719"/>
      <c r="BG33" s="719"/>
      <c r="BH33" s="748"/>
      <c r="BI33" s="889"/>
      <c r="BJ33" s="785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</row>
    <row r="34" spans="1:132" s="34" customFormat="1" ht="11.25" customHeight="1">
      <c r="A34" s="944">
        <v>141</v>
      </c>
      <c r="B34" s="872" t="s">
        <v>413</v>
      </c>
      <c r="C34" s="23"/>
      <c r="D34" s="890" t="s">
        <v>67</v>
      </c>
      <c r="E34" s="894" t="str">
        <f>"'"&amp;D34</f>
        <v>'95</v>
      </c>
      <c r="F34" s="891"/>
      <c r="G34" s="858">
        <v>4</v>
      </c>
      <c r="H34" s="902" t="s">
        <v>610</v>
      </c>
      <c r="I34" s="880" t="s">
        <v>640</v>
      </c>
      <c r="J34" s="846">
        <v>21.1</v>
      </c>
      <c r="K34" s="846"/>
      <c r="L34" s="846">
        <v>88.8</v>
      </c>
      <c r="M34" s="846">
        <v>87.7</v>
      </c>
      <c r="N34" s="846">
        <v>98.2</v>
      </c>
      <c r="O34" s="761">
        <f>(1799-P34+1)/1799*100</f>
        <v>14.23012784880489</v>
      </c>
      <c r="P34" s="846">
        <v>1544</v>
      </c>
      <c r="Q34" s="794">
        <v>1.7</v>
      </c>
      <c r="R34" s="794">
        <v>-1.8</v>
      </c>
      <c r="S34" s="97">
        <f t="shared" si="0"/>
        <v>25</v>
      </c>
      <c r="T34" s="95">
        <v>3</v>
      </c>
      <c r="U34" s="95">
        <v>8</v>
      </c>
      <c r="V34" s="96"/>
      <c r="W34" s="95">
        <v>1</v>
      </c>
      <c r="X34" s="124">
        <v>64</v>
      </c>
      <c r="Y34" s="192">
        <v>3.1</v>
      </c>
      <c r="Z34" s="23"/>
      <c r="AA34" s="23"/>
      <c r="AB34" s="10"/>
      <c r="AC34" s="24"/>
      <c r="AD34" s="23"/>
      <c r="AE34" s="23"/>
      <c r="AF34" s="23"/>
      <c r="AG34" s="23"/>
      <c r="AH34" s="22"/>
      <c r="AI34" s="23"/>
      <c r="AJ34" s="23"/>
      <c r="AK34" s="23"/>
      <c r="AL34" s="24"/>
      <c r="AM34" s="23"/>
      <c r="AN34" s="23"/>
      <c r="AO34" s="23"/>
      <c r="AP34" s="23"/>
      <c r="AQ34" s="40"/>
      <c r="AR34" s="23"/>
      <c r="AS34" s="23"/>
      <c r="AT34" s="23"/>
      <c r="AU34" s="23"/>
      <c r="AV34" s="19"/>
      <c r="AW34" s="23"/>
      <c r="AX34" s="747"/>
      <c r="AY34" s="716"/>
      <c r="AZ34" s="717"/>
      <c r="BA34" s="747">
        <v>1</v>
      </c>
      <c r="BB34" s="716"/>
      <c r="BC34" s="717"/>
      <c r="BD34" s="710"/>
      <c r="BE34" s="717"/>
      <c r="BF34" s="717">
        <v>2.5</v>
      </c>
      <c r="BG34" s="717" t="s">
        <v>911</v>
      </c>
      <c r="BH34" s="747">
        <v>8</v>
      </c>
      <c r="BI34" s="804" t="s">
        <v>912</v>
      </c>
      <c r="BJ34" s="783" t="s">
        <v>518</v>
      </c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</row>
    <row r="35" spans="1:132" s="34" customFormat="1" ht="11.25" customHeight="1">
      <c r="A35" s="944"/>
      <c r="B35" s="872"/>
      <c r="C35" s="23"/>
      <c r="D35" s="890"/>
      <c r="E35" s="894"/>
      <c r="F35" s="891"/>
      <c r="G35" s="863"/>
      <c r="H35" s="892"/>
      <c r="I35" s="748"/>
      <c r="J35" s="846"/>
      <c r="K35" s="846"/>
      <c r="L35" s="846"/>
      <c r="M35" s="846"/>
      <c r="N35" s="846"/>
      <c r="O35" s="762"/>
      <c r="P35" s="846"/>
      <c r="Q35" s="794"/>
      <c r="R35" s="794"/>
      <c r="S35" s="300">
        <f t="shared" si="0"/>
        <v>20</v>
      </c>
      <c r="T35" s="301">
        <v>2</v>
      </c>
      <c r="U35" s="301">
        <v>8</v>
      </c>
      <c r="V35" s="302"/>
      <c r="W35" s="301">
        <v>0</v>
      </c>
      <c r="X35" s="303">
        <v>321</v>
      </c>
      <c r="Y35" s="304">
        <f>(344-X35+1)/344*100</f>
        <v>6.976744186046512</v>
      </c>
      <c r="Z35" s="23"/>
      <c r="AA35" s="23"/>
      <c r="AB35" s="10"/>
      <c r="AC35" s="54"/>
      <c r="AD35" s="53"/>
      <c r="AE35" s="53"/>
      <c r="AF35" s="53"/>
      <c r="AG35" s="23"/>
      <c r="AH35" s="55"/>
      <c r="AI35" s="23"/>
      <c r="AJ35" s="23"/>
      <c r="AK35" s="23"/>
      <c r="AL35" s="15"/>
      <c r="AM35" s="11"/>
      <c r="AN35" s="11"/>
      <c r="AO35" s="11"/>
      <c r="AP35" s="11"/>
      <c r="AQ35" s="16"/>
      <c r="AR35" s="23"/>
      <c r="AS35" s="23"/>
      <c r="AT35" s="23"/>
      <c r="AU35" s="53"/>
      <c r="AV35" s="55"/>
      <c r="AW35" s="23"/>
      <c r="AX35" s="748"/>
      <c r="AY35" s="718"/>
      <c r="AZ35" s="719"/>
      <c r="BA35" s="748"/>
      <c r="BB35" s="718"/>
      <c r="BC35" s="719"/>
      <c r="BD35" s="711"/>
      <c r="BE35" s="719"/>
      <c r="BF35" s="719"/>
      <c r="BG35" s="719"/>
      <c r="BH35" s="748"/>
      <c r="BI35" s="805"/>
      <c r="BJ35" s="784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</row>
    <row r="36" spans="1:132" ht="11.25" customHeight="1">
      <c r="A36" s="818">
        <v>148</v>
      </c>
      <c r="B36" s="717" t="s">
        <v>68</v>
      </c>
      <c r="C36" s="23"/>
      <c r="D36" s="851" t="s">
        <v>53</v>
      </c>
      <c r="E36" s="849" t="str">
        <f>"'"&amp;D36</f>
        <v>'92</v>
      </c>
      <c r="F36" s="853"/>
      <c r="G36" s="858">
        <v>3</v>
      </c>
      <c r="H36" s="766" t="s">
        <v>597</v>
      </c>
      <c r="I36" s="747" t="s">
        <v>134</v>
      </c>
      <c r="J36" s="761">
        <v>98.2</v>
      </c>
      <c r="K36" s="753"/>
      <c r="L36" s="753">
        <v>95.5</v>
      </c>
      <c r="M36" s="753">
        <v>94.4</v>
      </c>
      <c r="N36" s="745">
        <v>23.4</v>
      </c>
      <c r="O36" s="761">
        <f>(1799-P36+1)/1799*100</f>
        <v>99.33296275708727</v>
      </c>
      <c r="P36" s="753">
        <v>13</v>
      </c>
      <c r="Q36" s="764">
        <v>3</v>
      </c>
      <c r="R36" s="755">
        <v>0.7</v>
      </c>
      <c r="S36" s="97">
        <f t="shared" si="0"/>
        <v>88.88888888888889</v>
      </c>
      <c r="T36" s="95">
        <v>8</v>
      </c>
      <c r="U36" s="95">
        <v>1</v>
      </c>
      <c r="V36" s="96"/>
      <c r="W36" s="95">
        <v>0</v>
      </c>
      <c r="X36" s="124">
        <v>1</v>
      </c>
      <c r="Y36" s="192">
        <v>100</v>
      </c>
      <c r="Z36" s="23"/>
      <c r="AA36" s="23"/>
      <c r="AB36" s="10"/>
      <c r="AC36" s="24"/>
      <c r="AD36" s="23"/>
      <c r="AE36" s="23"/>
      <c r="AF36" s="23"/>
      <c r="AG36" s="23"/>
      <c r="AH36" s="22"/>
      <c r="AI36" s="23"/>
      <c r="AJ36" s="23"/>
      <c r="AK36" s="23"/>
      <c r="AL36" s="24"/>
      <c r="AM36" s="23"/>
      <c r="AN36" s="23"/>
      <c r="AO36" s="23"/>
      <c r="AP36" s="23"/>
      <c r="AQ36" s="40"/>
      <c r="AR36" s="23"/>
      <c r="AS36" s="23"/>
      <c r="AT36" s="23"/>
      <c r="AU36" s="23"/>
      <c r="AV36" s="19"/>
      <c r="AW36" s="23"/>
      <c r="AX36" s="747"/>
      <c r="AY36" s="716">
        <v>5</v>
      </c>
      <c r="AZ36" s="717"/>
      <c r="BA36" s="747"/>
      <c r="BB36" s="716"/>
      <c r="BC36" s="717"/>
      <c r="BD36" s="710"/>
      <c r="BE36" s="717">
        <v>5</v>
      </c>
      <c r="BF36" s="717"/>
      <c r="BG36" s="717">
        <v>5</v>
      </c>
      <c r="BH36" s="747">
        <v>0</v>
      </c>
      <c r="BI36" s="804" t="s">
        <v>671</v>
      </c>
      <c r="BJ36" s="783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</row>
    <row r="37" spans="1:132" ht="11.25" customHeight="1">
      <c r="A37" s="819"/>
      <c r="B37" s="719"/>
      <c r="C37" s="23"/>
      <c r="D37" s="852"/>
      <c r="E37" s="850"/>
      <c r="F37" s="854"/>
      <c r="G37" s="863"/>
      <c r="H37" s="750"/>
      <c r="I37" s="748"/>
      <c r="J37" s="762"/>
      <c r="K37" s="754"/>
      <c r="L37" s="754"/>
      <c r="M37" s="754"/>
      <c r="N37" s="746"/>
      <c r="O37" s="762"/>
      <c r="P37" s="754"/>
      <c r="Q37" s="765"/>
      <c r="R37" s="756"/>
      <c r="S37" s="300">
        <f t="shared" si="0"/>
        <v>40</v>
      </c>
      <c r="T37" s="301">
        <v>4</v>
      </c>
      <c r="U37" s="301">
        <v>6</v>
      </c>
      <c r="V37" s="302"/>
      <c r="W37" s="301">
        <v>0</v>
      </c>
      <c r="X37" s="303">
        <v>106</v>
      </c>
      <c r="Y37" s="304">
        <f>(344-X37+1)/344*100</f>
        <v>69.47674418604652</v>
      </c>
      <c r="Z37" s="23"/>
      <c r="AA37" s="23"/>
      <c r="AB37" s="10"/>
      <c r="AC37" s="54"/>
      <c r="AD37" s="53"/>
      <c r="AE37" s="53"/>
      <c r="AF37" s="53"/>
      <c r="AG37" s="23"/>
      <c r="AH37" s="55"/>
      <c r="AI37" s="23"/>
      <c r="AJ37" s="23"/>
      <c r="AK37" s="23"/>
      <c r="AL37" s="15"/>
      <c r="AM37" s="11"/>
      <c r="AN37" s="11"/>
      <c r="AO37" s="11"/>
      <c r="AP37" s="11"/>
      <c r="AQ37" s="16"/>
      <c r="AR37" s="23"/>
      <c r="AS37" s="23"/>
      <c r="AT37" s="23"/>
      <c r="AU37" s="53"/>
      <c r="AV37" s="55"/>
      <c r="AW37" s="23"/>
      <c r="AX37" s="748"/>
      <c r="AY37" s="718"/>
      <c r="AZ37" s="719"/>
      <c r="BA37" s="748"/>
      <c r="BB37" s="718"/>
      <c r="BC37" s="719"/>
      <c r="BD37" s="711"/>
      <c r="BE37" s="719"/>
      <c r="BF37" s="719"/>
      <c r="BG37" s="719"/>
      <c r="BH37" s="748"/>
      <c r="BI37" s="805"/>
      <c r="BJ37" s="784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</row>
    <row r="38" spans="1:132" ht="11.25" customHeight="1">
      <c r="A38" s="947">
        <v>171</v>
      </c>
      <c r="B38" s="872" t="s">
        <v>69</v>
      </c>
      <c r="C38" s="23"/>
      <c r="D38" s="890" t="s">
        <v>67</v>
      </c>
      <c r="E38" s="894" t="str">
        <f>"'"&amp;D38</f>
        <v>'95</v>
      </c>
      <c r="F38" s="891"/>
      <c r="G38" s="858">
        <v>3</v>
      </c>
      <c r="H38" s="892" t="s">
        <v>206</v>
      </c>
      <c r="I38" s="747" t="s">
        <v>133</v>
      </c>
      <c r="J38" s="846">
        <v>87.8</v>
      </c>
      <c r="K38" s="846"/>
      <c r="L38" s="846">
        <v>80.8</v>
      </c>
      <c r="M38" s="846">
        <v>80.5</v>
      </c>
      <c r="N38" s="846">
        <v>23.5</v>
      </c>
      <c r="O38" s="761">
        <f>(1799-P38+1)/1799*100</f>
        <v>88.715953307393</v>
      </c>
      <c r="P38" s="846">
        <v>204</v>
      </c>
      <c r="Q38" s="794">
        <v>2.4</v>
      </c>
      <c r="R38" s="794">
        <v>0</v>
      </c>
      <c r="S38" s="97">
        <f t="shared" si="0"/>
        <v>66.66666666666666</v>
      </c>
      <c r="T38" s="95">
        <v>6</v>
      </c>
      <c r="U38" s="95">
        <v>1</v>
      </c>
      <c r="V38" s="96"/>
      <c r="W38" s="95">
        <v>2</v>
      </c>
      <c r="X38" s="124">
        <v>3</v>
      </c>
      <c r="Y38" s="192">
        <v>96.8</v>
      </c>
      <c r="Z38" s="23"/>
      <c r="AA38" s="23"/>
      <c r="AB38" s="10"/>
      <c r="AC38" s="24"/>
      <c r="AD38" s="23"/>
      <c r="AE38" s="23"/>
      <c r="AF38" s="23"/>
      <c r="AG38" s="23"/>
      <c r="AH38" s="22"/>
      <c r="AI38" s="23"/>
      <c r="AJ38" s="23"/>
      <c r="AK38" s="23"/>
      <c r="AL38" s="24"/>
      <c r="AM38" s="23"/>
      <c r="AN38" s="23"/>
      <c r="AO38" s="23"/>
      <c r="AP38" s="23"/>
      <c r="AQ38" s="40"/>
      <c r="AR38" s="23"/>
      <c r="AS38" s="23"/>
      <c r="AT38" s="23"/>
      <c r="AU38" s="23"/>
      <c r="AV38" s="19"/>
      <c r="AW38" s="23"/>
      <c r="AX38" s="747"/>
      <c r="AY38" s="716">
        <v>3</v>
      </c>
      <c r="AZ38" s="717"/>
      <c r="BA38" s="747"/>
      <c r="BB38" s="716"/>
      <c r="BC38" s="717"/>
      <c r="BD38" s="710"/>
      <c r="BE38" s="717" t="s">
        <v>673</v>
      </c>
      <c r="BF38" s="717"/>
      <c r="BG38" s="717" t="s">
        <v>673</v>
      </c>
      <c r="BH38" s="747">
        <v>0</v>
      </c>
      <c r="BI38" s="889" t="s">
        <v>675</v>
      </c>
      <c r="BJ38" s="785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</row>
    <row r="39" spans="1:132" ht="11.25" customHeight="1">
      <c r="A39" s="947"/>
      <c r="B39" s="872"/>
      <c r="C39" s="23"/>
      <c r="D39" s="890"/>
      <c r="E39" s="894"/>
      <c r="F39" s="891"/>
      <c r="G39" s="863"/>
      <c r="H39" s="892"/>
      <c r="I39" s="748"/>
      <c r="J39" s="846"/>
      <c r="K39" s="846"/>
      <c r="L39" s="846"/>
      <c r="M39" s="846"/>
      <c r="N39" s="846"/>
      <c r="O39" s="762"/>
      <c r="P39" s="846"/>
      <c r="Q39" s="794"/>
      <c r="R39" s="794"/>
      <c r="S39" s="300">
        <f t="shared" si="0"/>
        <v>60</v>
      </c>
      <c r="T39" s="301">
        <v>6</v>
      </c>
      <c r="U39" s="301">
        <v>4</v>
      </c>
      <c r="V39" s="302"/>
      <c r="W39" s="301">
        <v>0</v>
      </c>
      <c r="X39" s="303">
        <v>147</v>
      </c>
      <c r="Y39" s="304">
        <f>(344-X39+1)/344*100</f>
        <v>57.55813953488372</v>
      </c>
      <c r="Z39" s="23"/>
      <c r="AA39" s="23"/>
      <c r="AB39" s="10"/>
      <c r="AC39" s="54"/>
      <c r="AD39" s="53"/>
      <c r="AE39" s="53"/>
      <c r="AF39" s="53"/>
      <c r="AG39" s="23"/>
      <c r="AH39" s="55"/>
      <c r="AI39" s="23"/>
      <c r="AJ39" s="23"/>
      <c r="AK39" s="23"/>
      <c r="AL39" s="15"/>
      <c r="AM39" s="11"/>
      <c r="AN39" s="11"/>
      <c r="AO39" s="11"/>
      <c r="AP39" s="11"/>
      <c r="AQ39" s="16"/>
      <c r="AR39" s="23"/>
      <c r="AS39" s="23"/>
      <c r="AT39" s="23"/>
      <c r="AU39" s="53"/>
      <c r="AV39" s="55"/>
      <c r="AW39" s="23"/>
      <c r="AX39" s="748"/>
      <c r="AY39" s="718"/>
      <c r="AZ39" s="719"/>
      <c r="BA39" s="748"/>
      <c r="BB39" s="718"/>
      <c r="BC39" s="719"/>
      <c r="BD39" s="711"/>
      <c r="BE39" s="719"/>
      <c r="BF39" s="719"/>
      <c r="BG39" s="719"/>
      <c r="BH39" s="748"/>
      <c r="BI39" s="889"/>
      <c r="BJ39" s="785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</row>
    <row r="40" spans="1:132" ht="11.25" customHeight="1">
      <c r="A40" s="818">
        <v>217</v>
      </c>
      <c r="B40" s="717" t="s">
        <v>71</v>
      </c>
      <c r="C40" s="23"/>
      <c r="D40" s="851" t="s">
        <v>70</v>
      </c>
      <c r="E40" s="849" t="str">
        <f>"'"&amp;D40</f>
        <v>'99</v>
      </c>
      <c r="F40" s="853"/>
      <c r="G40" s="858">
        <v>5</v>
      </c>
      <c r="H40" s="878" t="s">
        <v>619</v>
      </c>
      <c r="I40" s="880" t="s">
        <v>641</v>
      </c>
      <c r="J40" s="761">
        <v>98.7</v>
      </c>
      <c r="K40" s="753"/>
      <c r="L40" s="753">
        <v>99.5</v>
      </c>
      <c r="M40" s="753">
        <v>99.7</v>
      </c>
      <c r="N40" s="745">
        <v>96.3</v>
      </c>
      <c r="O40" s="761">
        <f>(1799-P40+1)/1799*100</f>
        <v>99.27737632017788</v>
      </c>
      <c r="P40" s="753">
        <v>14</v>
      </c>
      <c r="Q40" s="764">
        <v>2.9</v>
      </c>
      <c r="R40" s="755">
        <v>2.1</v>
      </c>
      <c r="S40" s="97">
        <f t="shared" si="0"/>
        <v>75</v>
      </c>
      <c r="T40" s="95">
        <v>9</v>
      </c>
      <c r="U40" s="95">
        <v>2</v>
      </c>
      <c r="V40" s="96"/>
      <c r="W40" s="95">
        <v>1</v>
      </c>
      <c r="X40" s="124">
        <v>8</v>
      </c>
      <c r="Y40" s="192">
        <v>89.2</v>
      </c>
      <c r="Z40" s="23"/>
      <c r="AA40" s="23"/>
      <c r="AB40" s="10"/>
      <c r="AC40" s="24"/>
      <c r="AD40" s="23"/>
      <c r="AE40" s="23"/>
      <c r="AF40" s="23"/>
      <c r="AG40" s="23"/>
      <c r="AH40" s="22"/>
      <c r="AI40" s="23"/>
      <c r="AJ40" s="23"/>
      <c r="AK40" s="23"/>
      <c r="AL40" s="24"/>
      <c r="AM40" s="23"/>
      <c r="AN40" s="23"/>
      <c r="AO40" s="23"/>
      <c r="AP40" s="23"/>
      <c r="AQ40" s="40"/>
      <c r="AR40" s="23"/>
      <c r="AS40" s="23"/>
      <c r="AT40" s="23"/>
      <c r="AU40" s="23"/>
      <c r="AV40" s="19"/>
      <c r="AW40" s="23"/>
      <c r="AX40" s="747"/>
      <c r="AY40" s="716"/>
      <c r="AZ40" s="717"/>
      <c r="BA40" s="747">
        <v>5</v>
      </c>
      <c r="BB40" s="716"/>
      <c r="BC40" s="717"/>
      <c r="BD40" s="710">
        <v>5</v>
      </c>
      <c r="BE40" s="717">
        <v>5</v>
      </c>
      <c r="BF40" s="717">
        <v>4</v>
      </c>
      <c r="BG40" s="717" t="s">
        <v>689</v>
      </c>
      <c r="BH40" s="747">
        <v>2</v>
      </c>
      <c r="BI40" s="804" t="s">
        <v>682</v>
      </c>
      <c r="BJ40" s="783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</row>
    <row r="41" spans="1:132" ht="11.25" customHeight="1">
      <c r="A41" s="819"/>
      <c r="B41" s="719"/>
      <c r="C41" s="23"/>
      <c r="D41" s="852"/>
      <c r="E41" s="850"/>
      <c r="F41" s="854"/>
      <c r="G41" s="863"/>
      <c r="H41" s="879"/>
      <c r="I41" s="748"/>
      <c r="J41" s="762"/>
      <c r="K41" s="754"/>
      <c r="L41" s="754"/>
      <c r="M41" s="754"/>
      <c r="N41" s="746"/>
      <c r="O41" s="762"/>
      <c r="P41" s="754"/>
      <c r="Q41" s="765"/>
      <c r="R41" s="756"/>
      <c r="S41" s="300">
        <f t="shared" si="0"/>
        <v>70</v>
      </c>
      <c r="T41" s="301">
        <v>7</v>
      </c>
      <c r="U41" s="301">
        <v>3</v>
      </c>
      <c r="V41" s="302"/>
      <c r="W41" s="301">
        <v>0</v>
      </c>
      <c r="X41" s="303">
        <v>65</v>
      </c>
      <c r="Y41" s="304">
        <f>(344-X41+1)/344*100</f>
        <v>81.3953488372093</v>
      </c>
      <c r="Z41" s="23"/>
      <c r="AA41" s="23"/>
      <c r="AB41" s="10"/>
      <c r="AC41" s="54"/>
      <c r="AD41" s="53"/>
      <c r="AE41" s="53"/>
      <c r="AF41" s="53"/>
      <c r="AG41" s="23"/>
      <c r="AH41" s="55"/>
      <c r="AI41" s="23"/>
      <c r="AJ41" s="23"/>
      <c r="AK41" s="23"/>
      <c r="AL41" s="15"/>
      <c r="AM41" s="11"/>
      <c r="AN41" s="11"/>
      <c r="AO41" s="11"/>
      <c r="AP41" s="11"/>
      <c r="AQ41" s="16"/>
      <c r="AR41" s="23"/>
      <c r="AS41" s="23"/>
      <c r="AT41" s="23"/>
      <c r="AU41" s="53"/>
      <c r="AV41" s="55"/>
      <c r="AW41" s="23"/>
      <c r="AX41" s="748"/>
      <c r="AY41" s="718"/>
      <c r="AZ41" s="719"/>
      <c r="BA41" s="748"/>
      <c r="BB41" s="718"/>
      <c r="BC41" s="719"/>
      <c r="BD41" s="711"/>
      <c r="BE41" s="719"/>
      <c r="BF41" s="719"/>
      <c r="BG41" s="719"/>
      <c r="BH41" s="748"/>
      <c r="BI41" s="805"/>
      <c r="BJ41" s="784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</row>
    <row r="42" spans="1:132" ht="11.25" customHeight="1">
      <c r="A42" s="818">
        <v>233</v>
      </c>
      <c r="B42" s="717" t="s">
        <v>72</v>
      </c>
      <c r="C42" s="23"/>
      <c r="D42" s="851" t="s">
        <v>70</v>
      </c>
      <c r="E42" s="849" t="str">
        <f>"'"&amp;D42</f>
        <v>'99</v>
      </c>
      <c r="F42" s="853"/>
      <c r="G42" s="858">
        <v>3</v>
      </c>
      <c r="H42" s="743" t="s">
        <v>576</v>
      </c>
      <c r="I42" s="747" t="s">
        <v>146</v>
      </c>
      <c r="J42" s="761">
        <v>96.6</v>
      </c>
      <c r="K42" s="753"/>
      <c r="L42" s="753">
        <v>97.2</v>
      </c>
      <c r="M42" s="753">
        <v>92.2</v>
      </c>
      <c r="N42" s="745">
        <v>36.5</v>
      </c>
      <c r="O42" s="761">
        <f>(1799-P42+1)/1799*100</f>
        <v>91.10617009449695</v>
      </c>
      <c r="P42" s="753">
        <v>161</v>
      </c>
      <c r="Q42" s="764">
        <v>3.9</v>
      </c>
      <c r="R42" s="755">
        <v>3.3</v>
      </c>
      <c r="S42" s="97">
        <f t="shared" si="0"/>
        <v>70</v>
      </c>
      <c r="T42" s="95">
        <v>7</v>
      </c>
      <c r="U42" s="95">
        <v>2</v>
      </c>
      <c r="V42" s="96"/>
      <c r="W42" s="95">
        <v>1</v>
      </c>
      <c r="X42" s="124">
        <v>5</v>
      </c>
      <c r="Y42" s="192">
        <v>93.1</v>
      </c>
      <c r="Z42" s="23"/>
      <c r="AA42" s="23"/>
      <c r="AB42" s="10"/>
      <c r="AC42" s="24"/>
      <c r="AD42" s="23"/>
      <c r="AE42" s="23"/>
      <c r="AF42" s="23"/>
      <c r="AG42" s="23"/>
      <c r="AH42" s="22"/>
      <c r="AI42" s="23"/>
      <c r="AJ42" s="23"/>
      <c r="AK42" s="23"/>
      <c r="AL42" s="24"/>
      <c r="AM42" s="23"/>
      <c r="AN42" s="23"/>
      <c r="AO42" s="23"/>
      <c r="AP42" s="23"/>
      <c r="AQ42" s="40"/>
      <c r="AR42" s="23"/>
      <c r="AS42" s="23"/>
      <c r="AT42" s="23"/>
      <c r="AU42" s="23"/>
      <c r="AV42" s="19"/>
      <c r="AW42" s="23"/>
      <c r="AX42" s="747"/>
      <c r="AY42" s="716">
        <v>4</v>
      </c>
      <c r="AZ42" s="717">
        <v>4</v>
      </c>
      <c r="BA42" s="747">
        <v>4</v>
      </c>
      <c r="BB42" s="716"/>
      <c r="BC42" s="717"/>
      <c r="BD42" s="710">
        <v>4</v>
      </c>
      <c r="BE42" s="710">
        <v>2.5</v>
      </c>
      <c r="BF42" s="717">
        <v>4</v>
      </c>
      <c r="BG42" s="717">
        <v>4</v>
      </c>
      <c r="BH42" s="747">
        <v>12</v>
      </c>
      <c r="BI42" s="804" t="s">
        <v>684</v>
      </c>
      <c r="BJ42" s="783"/>
      <c r="BK42" s="94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</row>
    <row r="43" spans="1:132" ht="11.25" customHeight="1">
      <c r="A43" s="819"/>
      <c r="B43" s="719"/>
      <c r="C43" s="23"/>
      <c r="D43" s="852"/>
      <c r="E43" s="850"/>
      <c r="F43" s="854"/>
      <c r="G43" s="863"/>
      <c r="H43" s="744"/>
      <c r="I43" s="748"/>
      <c r="J43" s="762"/>
      <c r="K43" s="754"/>
      <c r="L43" s="754"/>
      <c r="M43" s="754"/>
      <c r="N43" s="746"/>
      <c r="O43" s="762"/>
      <c r="P43" s="754"/>
      <c r="Q43" s="765"/>
      <c r="R43" s="756"/>
      <c r="S43" s="300">
        <f t="shared" si="0"/>
        <v>50</v>
      </c>
      <c r="T43" s="301">
        <v>5</v>
      </c>
      <c r="U43" s="301">
        <v>4</v>
      </c>
      <c r="V43" s="302"/>
      <c r="W43" s="301">
        <v>1</v>
      </c>
      <c r="X43" s="303">
        <v>30</v>
      </c>
      <c r="Y43" s="304">
        <f>(344-X43+1)/344*100</f>
        <v>91.56976744186046</v>
      </c>
      <c r="Z43" s="23"/>
      <c r="AA43" s="23"/>
      <c r="AB43" s="10"/>
      <c r="AC43" s="54"/>
      <c r="AD43" s="53"/>
      <c r="AE43" s="53"/>
      <c r="AF43" s="53"/>
      <c r="AG43" s="23"/>
      <c r="AH43" s="55"/>
      <c r="AI43" s="23"/>
      <c r="AJ43" s="23"/>
      <c r="AK43" s="23"/>
      <c r="AL43" s="15"/>
      <c r="AM43" s="11"/>
      <c r="AN43" s="11"/>
      <c r="AO43" s="11"/>
      <c r="AP43" s="11"/>
      <c r="AQ43" s="16"/>
      <c r="AR43" s="23"/>
      <c r="AS43" s="23"/>
      <c r="AT43" s="23"/>
      <c r="AU43" s="53"/>
      <c r="AV43" s="55"/>
      <c r="AW43" s="23"/>
      <c r="AX43" s="748"/>
      <c r="AY43" s="718"/>
      <c r="AZ43" s="719"/>
      <c r="BA43" s="748"/>
      <c r="BB43" s="718"/>
      <c r="BC43" s="719"/>
      <c r="BD43" s="711"/>
      <c r="BE43" s="711"/>
      <c r="BF43" s="719"/>
      <c r="BG43" s="719"/>
      <c r="BH43" s="748"/>
      <c r="BI43" s="805"/>
      <c r="BJ43" s="784"/>
      <c r="BK43" s="94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</row>
    <row r="44" spans="1:132" ht="11.25" customHeight="1">
      <c r="A44" s="808" t="s">
        <v>381</v>
      </c>
      <c r="B44" s="717" t="s">
        <v>73</v>
      </c>
      <c r="C44" s="23"/>
      <c r="D44" s="851" t="s">
        <v>70</v>
      </c>
      <c r="E44" s="849" t="str">
        <f>"'"&amp;D44</f>
        <v>'99</v>
      </c>
      <c r="F44" s="853"/>
      <c r="G44" s="858">
        <v>3</v>
      </c>
      <c r="H44" s="864" t="s">
        <v>577</v>
      </c>
      <c r="I44" s="747" t="s">
        <v>139</v>
      </c>
      <c r="J44" s="761">
        <v>92</v>
      </c>
      <c r="K44" s="753"/>
      <c r="L44" s="753">
        <v>91.7</v>
      </c>
      <c r="M44" s="753">
        <v>86.1</v>
      </c>
      <c r="N44" s="745">
        <v>51.2</v>
      </c>
      <c r="O44" s="761">
        <f>(1799-P44+1)/1799*100</f>
        <v>77.54307948860479</v>
      </c>
      <c r="P44" s="753">
        <v>405</v>
      </c>
      <c r="Q44" s="764">
        <v>2.8</v>
      </c>
      <c r="R44" s="755">
        <v>-1</v>
      </c>
      <c r="S44" s="97">
        <f t="shared" si="0"/>
        <v>75</v>
      </c>
      <c r="T44" s="95">
        <v>9</v>
      </c>
      <c r="U44" s="95">
        <v>2</v>
      </c>
      <c r="V44" s="96"/>
      <c r="W44" s="95">
        <v>1</v>
      </c>
      <c r="X44" s="124">
        <v>5</v>
      </c>
      <c r="Y44" s="192">
        <v>89.7</v>
      </c>
      <c r="Z44" s="23"/>
      <c r="AA44" s="23"/>
      <c r="AB44" s="10"/>
      <c r="AC44" s="24"/>
      <c r="AD44" s="23"/>
      <c r="AE44" s="23"/>
      <c r="AF44" s="23"/>
      <c r="AG44" s="23"/>
      <c r="AH44" s="22"/>
      <c r="AI44" s="23"/>
      <c r="AJ44" s="23"/>
      <c r="AK44" s="23"/>
      <c r="AL44" s="24"/>
      <c r="AM44" s="23"/>
      <c r="AN44" s="23"/>
      <c r="AO44" s="23"/>
      <c r="AP44" s="23"/>
      <c r="AQ44" s="40"/>
      <c r="AR44" s="23"/>
      <c r="AS44" s="23"/>
      <c r="AT44" s="23"/>
      <c r="AU44" s="23"/>
      <c r="AV44" s="19"/>
      <c r="AW44" s="23"/>
      <c r="AX44" s="747"/>
      <c r="AY44" s="716">
        <v>5</v>
      </c>
      <c r="AZ44" s="717">
        <v>4</v>
      </c>
      <c r="BA44" s="747"/>
      <c r="BB44" s="716"/>
      <c r="BC44" s="717"/>
      <c r="BD44" s="710">
        <v>3</v>
      </c>
      <c r="BE44" s="717"/>
      <c r="BF44" s="717"/>
      <c r="BG44" s="717" t="s">
        <v>923</v>
      </c>
      <c r="BH44" s="747">
        <v>0</v>
      </c>
      <c r="BI44" s="804" t="s">
        <v>924</v>
      </c>
      <c r="BJ44" s="783" t="s">
        <v>519</v>
      </c>
      <c r="BK44" s="9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</row>
    <row r="45" spans="1:132" ht="11.25" customHeight="1">
      <c r="A45" s="809"/>
      <c r="B45" s="719"/>
      <c r="C45" s="23"/>
      <c r="D45" s="852"/>
      <c r="E45" s="850"/>
      <c r="F45" s="854"/>
      <c r="G45" s="863"/>
      <c r="H45" s="865"/>
      <c r="I45" s="748"/>
      <c r="J45" s="762"/>
      <c r="K45" s="754"/>
      <c r="L45" s="754"/>
      <c r="M45" s="754"/>
      <c r="N45" s="746"/>
      <c r="O45" s="762"/>
      <c r="P45" s="754"/>
      <c r="Q45" s="765"/>
      <c r="R45" s="756"/>
      <c r="S45" s="300">
        <f t="shared" si="0"/>
        <v>40</v>
      </c>
      <c r="T45" s="301">
        <v>4</v>
      </c>
      <c r="U45" s="301">
        <v>6</v>
      </c>
      <c r="V45" s="302"/>
      <c r="W45" s="301">
        <v>0</v>
      </c>
      <c r="X45" s="303">
        <v>176</v>
      </c>
      <c r="Y45" s="304">
        <f>(344-X45+1)/344*100</f>
        <v>49.127906976744185</v>
      </c>
      <c r="Z45" s="23"/>
      <c r="AA45" s="23"/>
      <c r="AB45" s="10"/>
      <c r="AC45" s="54"/>
      <c r="AD45" s="53"/>
      <c r="AE45" s="53"/>
      <c r="AF45" s="53"/>
      <c r="AG45" s="23"/>
      <c r="AH45" s="55"/>
      <c r="AI45" s="23"/>
      <c r="AJ45" s="23"/>
      <c r="AK45" s="23"/>
      <c r="AL45" s="15"/>
      <c r="AM45" s="11"/>
      <c r="AN45" s="11"/>
      <c r="AO45" s="11"/>
      <c r="AP45" s="11"/>
      <c r="AQ45" s="16"/>
      <c r="AR45" s="23"/>
      <c r="AS45" s="23"/>
      <c r="AT45" s="23"/>
      <c r="AU45" s="53"/>
      <c r="AV45" s="55"/>
      <c r="AW45" s="23"/>
      <c r="AX45" s="748"/>
      <c r="AY45" s="718"/>
      <c r="AZ45" s="719"/>
      <c r="BA45" s="748"/>
      <c r="BB45" s="718"/>
      <c r="BC45" s="719"/>
      <c r="BD45" s="711"/>
      <c r="BE45" s="719"/>
      <c r="BF45" s="719"/>
      <c r="BG45" s="719"/>
      <c r="BH45" s="748"/>
      <c r="BI45" s="805"/>
      <c r="BJ45" s="784"/>
      <c r="BK45" s="94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</row>
    <row r="46" spans="1:132" s="6" customFormat="1" ht="11.25" customHeight="1">
      <c r="A46" s="839">
        <v>292</v>
      </c>
      <c r="B46" s="717" t="s">
        <v>112</v>
      </c>
      <c r="C46" s="23"/>
      <c r="D46" s="851" t="s">
        <v>70</v>
      </c>
      <c r="E46" s="849" t="str">
        <f>"'"&amp;D46</f>
        <v>'99</v>
      </c>
      <c r="F46" s="853"/>
      <c r="G46" s="858">
        <v>2</v>
      </c>
      <c r="H46" s="749" t="s">
        <v>183</v>
      </c>
      <c r="I46" s="747" t="s">
        <v>147</v>
      </c>
      <c r="J46" s="761">
        <v>84.7</v>
      </c>
      <c r="K46" s="753"/>
      <c r="L46" s="753">
        <v>82.4</v>
      </c>
      <c r="M46" s="753">
        <v>70.6</v>
      </c>
      <c r="N46" s="745">
        <v>73.7</v>
      </c>
      <c r="O46" s="761">
        <f>(1799-P46+1)/1799*100</f>
        <v>43.96887159533074</v>
      </c>
      <c r="P46" s="753">
        <v>1009</v>
      </c>
      <c r="Q46" s="764">
        <v>2.3</v>
      </c>
      <c r="R46" s="755">
        <v>-1.1</v>
      </c>
      <c r="S46" s="716">
        <f t="shared" si="0"/>
        <v>50</v>
      </c>
      <c r="T46" s="717">
        <v>6</v>
      </c>
      <c r="U46" s="717">
        <v>5</v>
      </c>
      <c r="V46" s="96"/>
      <c r="W46" s="717">
        <v>1</v>
      </c>
      <c r="X46" s="827">
        <v>14</v>
      </c>
      <c r="Y46" s="745">
        <v>66.7</v>
      </c>
      <c r="Z46" s="23"/>
      <c r="AA46" s="23"/>
      <c r="AB46" s="10"/>
      <c r="AC46" s="24"/>
      <c r="AD46" s="23"/>
      <c r="AE46" s="23"/>
      <c r="AF46" s="23"/>
      <c r="AG46" s="23"/>
      <c r="AH46" s="22"/>
      <c r="AI46" s="23"/>
      <c r="AJ46" s="23"/>
      <c r="AK46" s="23"/>
      <c r="AL46" s="24"/>
      <c r="AM46" s="23"/>
      <c r="AN46" s="23"/>
      <c r="AO46" s="23"/>
      <c r="AP46" s="23"/>
      <c r="AQ46" s="40"/>
      <c r="AR46" s="23"/>
      <c r="AS46" s="23"/>
      <c r="AT46" s="23"/>
      <c r="AU46" s="23"/>
      <c r="AV46" s="19"/>
      <c r="AW46" s="23"/>
      <c r="AX46" s="747"/>
      <c r="AY46" s="716">
        <v>3.5</v>
      </c>
      <c r="AZ46" s="717"/>
      <c r="BA46" s="747">
        <v>4</v>
      </c>
      <c r="BB46" s="716"/>
      <c r="BC46" s="717"/>
      <c r="BD46" s="710">
        <v>3</v>
      </c>
      <c r="BE46" s="717">
        <v>2</v>
      </c>
      <c r="BF46" s="717">
        <v>5</v>
      </c>
      <c r="BG46" s="717" t="s">
        <v>915</v>
      </c>
      <c r="BH46" s="747">
        <v>0</v>
      </c>
      <c r="BI46" s="804" t="s">
        <v>916</v>
      </c>
      <c r="BJ46" s="783" t="s">
        <v>517</v>
      </c>
      <c r="BK46" s="94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</row>
    <row r="47" spans="1:132" s="6" customFormat="1" ht="11.25" customHeight="1">
      <c r="A47" s="840"/>
      <c r="B47" s="719"/>
      <c r="C47" s="23"/>
      <c r="D47" s="852"/>
      <c r="E47" s="850"/>
      <c r="F47" s="854"/>
      <c r="G47" s="863"/>
      <c r="H47" s="750"/>
      <c r="I47" s="748"/>
      <c r="J47" s="762"/>
      <c r="K47" s="754"/>
      <c r="L47" s="754"/>
      <c r="M47" s="754"/>
      <c r="N47" s="746"/>
      <c r="O47" s="762"/>
      <c r="P47" s="754"/>
      <c r="Q47" s="765"/>
      <c r="R47" s="756"/>
      <c r="S47" s="718"/>
      <c r="T47" s="719"/>
      <c r="U47" s="719"/>
      <c r="V47" s="96"/>
      <c r="W47" s="719"/>
      <c r="X47" s="828"/>
      <c r="Y47" s="746"/>
      <c r="Z47" s="23"/>
      <c r="AA47" s="23"/>
      <c r="AB47" s="10"/>
      <c r="AC47" s="54"/>
      <c r="AD47" s="53"/>
      <c r="AE47" s="53"/>
      <c r="AF47" s="53"/>
      <c r="AG47" s="23"/>
      <c r="AH47" s="55"/>
      <c r="AI47" s="23"/>
      <c r="AJ47" s="23"/>
      <c r="AK47" s="23"/>
      <c r="AL47" s="15"/>
      <c r="AM47" s="11"/>
      <c r="AN47" s="11"/>
      <c r="AO47" s="11"/>
      <c r="AP47" s="11"/>
      <c r="AQ47" s="16"/>
      <c r="AR47" s="23"/>
      <c r="AS47" s="23"/>
      <c r="AT47" s="23"/>
      <c r="AU47" s="53"/>
      <c r="AV47" s="55"/>
      <c r="AW47" s="23"/>
      <c r="AX47" s="748"/>
      <c r="AY47" s="718"/>
      <c r="AZ47" s="719"/>
      <c r="BA47" s="748"/>
      <c r="BB47" s="718"/>
      <c r="BC47" s="719"/>
      <c r="BD47" s="711"/>
      <c r="BE47" s="719"/>
      <c r="BF47" s="719"/>
      <c r="BG47" s="719"/>
      <c r="BH47" s="748"/>
      <c r="BI47" s="805"/>
      <c r="BJ47" s="784"/>
      <c r="BK47" s="94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</row>
    <row r="48" spans="1:132" s="6" customFormat="1" ht="11.25" customHeight="1">
      <c r="A48" s="818">
        <v>294</v>
      </c>
      <c r="B48" s="717" t="s">
        <v>74</v>
      </c>
      <c r="C48" s="602"/>
      <c r="D48" s="851" t="s">
        <v>70</v>
      </c>
      <c r="E48" s="849" t="str">
        <f>"'"&amp;D48</f>
        <v>'99</v>
      </c>
      <c r="F48" s="853"/>
      <c r="G48" s="858">
        <v>3</v>
      </c>
      <c r="H48" s="883" t="s">
        <v>578</v>
      </c>
      <c r="I48" s="747" t="s">
        <v>163</v>
      </c>
      <c r="J48" s="761">
        <v>96.2</v>
      </c>
      <c r="K48" s="753"/>
      <c r="L48" s="753">
        <v>94.8</v>
      </c>
      <c r="M48" s="753">
        <v>92.6</v>
      </c>
      <c r="N48" s="745">
        <v>17.2</v>
      </c>
      <c r="O48" s="761">
        <f>(1799-P48+1)/1799*100</f>
        <v>95.27515286270149</v>
      </c>
      <c r="P48" s="753">
        <v>86</v>
      </c>
      <c r="Q48" s="764">
        <v>3.7</v>
      </c>
      <c r="R48" s="755">
        <v>6</v>
      </c>
      <c r="S48" s="607">
        <f t="shared" si="0"/>
        <v>80</v>
      </c>
      <c r="T48" s="596">
        <v>8</v>
      </c>
      <c r="U48" s="596">
        <v>1</v>
      </c>
      <c r="V48" s="608"/>
      <c r="W48" s="596">
        <v>1</v>
      </c>
      <c r="X48" s="598">
        <v>4</v>
      </c>
      <c r="Y48" s="594">
        <v>94.8</v>
      </c>
      <c r="Z48" s="602"/>
      <c r="AA48" s="602"/>
      <c r="AB48" s="10"/>
      <c r="AC48" s="597"/>
      <c r="AD48" s="602"/>
      <c r="AE48" s="602"/>
      <c r="AF48" s="602"/>
      <c r="AG48" s="602"/>
      <c r="AH48" s="22"/>
      <c r="AI48" s="602"/>
      <c r="AJ48" s="602"/>
      <c r="AK48" s="602"/>
      <c r="AL48" s="597"/>
      <c r="AM48" s="602"/>
      <c r="AN48" s="602"/>
      <c r="AO48" s="602"/>
      <c r="AP48" s="602"/>
      <c r="AQ48" s="40"/>
      <c r="AR48" s="602"/>
      <c r="AS48" s="602"/>
      <c r="AT48" s="602"/>
      <c r="AU48" s="602"/>
      <c r="AV48" s="19"/>
      <c r="AW48" s="602"/>
      <c r="AX48" s="747"/>
      <c r="AY48" s="716"/>
      <c r="AZ48" s="717">
        <v>4</v>
      </c>
      <c r="BA48" s="747"/>
      <c r="BB48" s="716"/>
      <c r="BC48" s="717"/>
      <c r="BD48" s="710">
        <v>5</v>
      </c>
      <c r="BE48" s="717"/>
      <c r="BF48" s="717">
        <v>5</v>
      </c>
      <c r="BG48" s="717">
        <v>4</v>
      </c>
      <c r="BH48" s="747">
        <v>2</v>
      </c>
      <c r="BI48" s="874" t="s">
        <v>816</v>
      </c>
      <c r="BJ48" s="783" t="s">
        <v>579</v>
      </c>
      <c r="BK48" s="94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</row>
    <row r="49" spans="1:132" s="6" customFormat="1" ht="11.25" customHeight="1">
      <c r="A49" s="683"/>
      <c r="B49" s="795"/>
      <c r="C49" s="596"/>
      <c r="D49" s="861"/>
      <c r="E49" s="926"/>
      <c r="F49" s="857"/>
      <c r="G49" s="859"/>
      <c r="H49" s="940"/>
      <c r="I49" s="833"/>
      <c r="J49" s="763"/>
      <c r="K49" s="829"/>
      <c r="L49" s="829"/>
      <c r="M49" s="829"/>
      <c r="N49" s="862"/>
      <c r="O49" s="763"/>
      <c r="P49" s="829"/>
      <c r="Q49" s="881"/>
      <c r="R49" s="886"/>
      <c r="S49" s="673">
        <f t="shared" si="0"/>
        <v>70</v>
      </c>
      <c r="T49" s="302">
        <v>7</v>
      </c>
      <c r="U49" s="302">
        <v>0</v>
      </c>
      <c r="V49" s="302"/>
      <c r="W49" s="302">
        <v>3</v>
      </c>
      <c r="X49" s="674">
        <v>5</v>
      </c>
      <c r="Y49" s="675">
        <f>(344-X49+1)/344*100</f>
        <v>98.83720930232558</v>
      </c>
      <c r="Z49" s="596"/>
      <c r="AA49" s="596"/>
      <c r="AB49" s="595"/>
      <c r="AC49" s="57"/>
      <c r="AD49" s="56"/>
      <c r="AE49" s="56"/>
      <c r="AF49" s="56"/>
      <c r="AG49" s="596"/>
      <c r="AH49" s="58"/>
      <c r="AI49" s="596"/>
      <c r="AJ49" s="596"/>
      <c r="AK49" s="596"/>
      <c r="AL49" s="41"/>
      <c r="AM49" s="42"/>
      <c r="AN49" s="42"/>
      <c r="AO49" s="42"/>
      <c r="AP49" s="42"/>
      <c r="AQ49" s="43"/>
      <c r="AR49" s="596"/>
      <c r="AS49" s="596"/>
      <c r="AT49" s="596"/>
      <c r="AU49" s="56"/>
      <c r="AV49" s="58"/>
      <c r="AW49" s="596"/>
      <c r="AX49" s="833"/>
      <c r="AY49" s="832"/>
      <c r="AZ49" s="795"/>
      <c r="BA49" s="833"/>
      <c r="BB49" s="832"/>
      <c r="BC49" s="795"/>
      <c r="BD49" s="720"/>
      <c r="BE49" s="795"/>
      <c r="BF49" s="795"/>
      <c r="BG49" s="795"/>
      <c r="BH49" s="833"/>
      <c r="BI49" s="901"/>
      <c r="BJ49" s="784"/>
      <c r="BK49" s="94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</row>
    <row r="50" spans="1:132" s="6" customFormat="1" ht="11.25" customHeight="1">
      <c r="A50" s="722" t="s">
        <v>0</v>
      </c>
      <c r="B50" s="722" t="s">
        <v>50</v>
      </c>
      <c r="C50" s="599"/>
      <c r="D50" s="724" t="s">
        <v>12</v>
      </c>
      <c r="E50" s="724" t="s">
        <v>12</v>
      </c>
      <c r="F50" s="722" t="s">
        <v>7</v>
      </c>
      <c r="G50" s="725" t="s">
        <v>16</v>
      </c>
      <c r="H50" s="727" t="s">
        <v>390</v>
      </c>
      <c r="I50" s="729" t="s">
        <v>393</v>
      </c>
      <c r="J50" s="721" t="s">
        <v>392</v>
      </c>
      <c r="K50" s="722"/>
      <c r="L50" s="722"/>
      <c r="M50" s="700"/>
      <c r="N50" s="700"/>
      <c r="O50" s="700"/>
      <c r="P50" s="700"/>
      <c r="Q50" s="700"/>
      <c r="R50" s="700"/>
      <c r="S50" s="731" t="s">
        <v>391</v>
      </c>
      <c r="T50" s="732"/>
      <c r="U50" s="732"/>
      <c r="V50" s="732"/>
      <c r="W50" s="732"/>
      <c r="X50" s="732"/>
      <c r="Y50" s="733"/>
      <c r="Z50" s="721" t="s">
        <v>14</v>
      </c>
      <c r="AA50" s="700"/>
      <c r="AB50" s="701"/>
      <c r="AC50" s="721" t="s">
        <v>36</v>
      </c>
      <c r="AD50" s="700"/>
      <c r="AE50" s="700"/>
      <c r="AF50" s="599"/>
      <c r="AG50" s="599"/>
      <c r="AH50" s="729" t="s">
        <v>37</v>
      </c>
      <c r="AI50" s="721" t="s">
        <v>13</v>
      </c>
      <c r="AJ50" s="722"/>
      <c r="AK50" s="729"/>
      <c r="AL50" s="721" t="s">
        <v>35</v>
      </c>
      <c r="AM50" s="700"/>
      <c r="AN50" s="700"/>
      <c r="AO50" s="700"/>
      <c r="AP50" s="599"/>
      <c r="AQ50" s="734" t="s">
        <v>17</v>
      </c>
      <c r="AR50" s="721" t="s">
        <v>15</v>
      </c>
      <c r="AS50" s="700"/>
      <c r="AT50" s="736"/>
      <c r="AU50" s="737" t="s">
        <v>33</v>
      </c>
      <c r="AV50" s="739" t="s">
        <v>34</v>
      </c>
      <c r="AW50" s="608" t="s">
        <v>3</v>
      </c>
      <c r="AX50" s="729" t="s">
        <v>422</v>
      </c>
      <c r="AY50" s="721" t="s">
        <v>674</v>
      </c>
      <c r="AZ50" s="722"/>
      <c r="BA50" s="722"/>
      <c r="BB50" s="722"/>
      <c r="BC50" s="722"/>
      <c r="BD50" s="722"/>
      <c r="BE50" s="722"/>
      <c r="BF50" s="722"/>
      <c r="BG50" s="722"/>
      <c r="BH50" s="722"/>
      <c r="BI50" s="722"/>
      <c r="BJ50" s="670"/>
      <c r="BK50" s="94"/>
      <c r="BM50" s="610"/>
      <c r="BN50" s="610"/>
      <c r="BO50" s="610"/>
      <c r="BP50" s="610"/>
      <c r="BQ50" s="610"/>
      <c r="BR50" s="610"/>
      <c r="BS50" s="610"/>
      <c r="BT50" s="610"/>
      <c r="BU50" s="610"/>
      <c r="BV50" s="610"/>
      <c r="BW50" s="610"/>
      <c r="BX50" s="610"/>
      <c r="BY50" s="610"/>
      <c r="BZ50" s="610"/>
      <c r="CA50" s="610"/>
      <c r="CB50" s="610"/>
      <c r="CC50" s="610"/>
      <c r="CD50" s="610"/>
      <c r="CE50" s="610"/>
      <c r="CF50" s="610"/>
      <c r="CG50" s="610"/>
      <c r="CH50" s="610"/>
      <c r="CI50" s="610"/>
      <c r="CJ50" s="610"/>
      <c r="CK50" s="610"/>
      <c r="CL50" s="610"/>
      <c r="CM50" s="610"/>
      <c r="CN50" s="610"/>
      <c r="CO50" s="610"/>
      <c r="CP50" s="610"/>
      <c r="CQ50" s="610"/>
      <c r="CR50" s="610"/>
      <c r="CS50" s="610"/>
      <c r="CT50" s="610"/>
      <c r="CU50" s="610"/>
      <c r="CV50" s="610"/>
      <c r="CW50" s="610"/>
      <c r="CX50" s="610"/>
      <c r="CY50" s="610"/>
      <c r="CZ50" s="610"/>
      <c r="DA50" s="610"/>
      <c r="DB50" s="610"/>
      <c r="DC50" s="610"/>
      <c r="DD50" s="610"/>
      <c r="DE50" s="610"/>
      <c r="DF50" s="610"/>
      <c r="DG50" s="610"/>
      <c r="DH50" s="610"/>
      <c r="DI50" s="610"/>
      <c r="DJ50" s="610"/>
      <c r="DK50" s="610"/>
      <c r="DL50" s="610"/>
      <c r="DM50" s="610"/>
      <c r="DN50" s="610"/>
      <c r="DO50" s="610"/>
      <c r="DP50" s="610"/>
      <c r="DQ50" s="610"/>
      <c r="DR50" s="610"/>
      <c r="DS50" s="610"/>
      <c r="DT50" s="610"/>
      <c r="DU50" s="610"/>
      <c r="DV50" s="610"/>
      <c r="DW50" s="610"/>
      <c r="DX50" s="610"/>
      <c r="DY50" s="610"/>
      <c r="DZ50" s="610"/>
      <c r="EA50" s="610"/>
      <c r="EB50" s="610"/>
    </row>
    <row r="51" spans="1:132" s="6" customFormat="1" ht="11.25" customHeight="1" thickBot="1">
      <c r="A51" s="682"/>
      <c r="B51" s="682"/>
      <c r="C51" s="92" t="s">
        <v>1</v>
      </c>
      <c r="D51" s="682"/>
      <c r="E51" s="682"/>
      <c r="F51" s="682"/>
      <c r="G51" s="726"/>
      <c r="H51" s="728"/>
      <c r="I51" s="730"/>
      <c r="J51" s="1" t="s">
        <v>8</v>
      </c>
      <c r="K51" s="60"/>
      <c r="L51" s="92" t="s">
        <v>18</v>
      </c>
      <c r="M51" s="92" t="s">
        <v>9</v>
      </c>
      <c r="N51" s="92" t="s">
        <v>19</v>
      </c>
      <c r="O51" s="197" t="s">
        <v>172</v>
      </c>
      <c r="P51" s="92" t="s">
        <v>4</v>
      </c>
      <c r="Q51" s="92" t="s">
        <v>39</v>
      </c>
      <c r="R51" s="92" t="s">
        <v>38</v>
      </c>
      <c r="S51" s="164" t="s">
        <v>212</v>
      </c>
      <c r="T51" s="92" t="s">
        <v>4</v>
      </c>
      <c r="U51" s="92" t="s">
        <v>5</v>
      </c>
      <c r="V51" s="92"/>
      <c r="W51" s="92" t="s">
        <v>6</v>
      </c>
      <c r="X51" s="599" t="s">
        <v>12</v>
      </c>
      <c r="Y51" s="193" t="s">
        <v>213</v>
      </c>
      <c r="Z51" s="1" t="s">
        <v>9</v>
      </c>
      <c r="AA51" s="92" t="s">
        <v>8</v>
      </c>
      <c r="AB51" s="604" t="s">
        <v>10</v>
      </c>
      <c r="AC51" s="1" t="s">
        <v>4</v>
      </c>
      <c r="AD51" s="92" t="s">
        <v>5</v>
      </c>
      <c r="AE51" s="92" t="s">
        <v>6</v>
      </c>
      <c r="AF51" s="92" t="s">
        <v>12</v>
      </c>
      <c r="AG51" s="92" t="s">
        <v>2</v>
      </c>
      <c r="AH51" s="730"/>
      <c r="AI51" s="92" t="s">
        <v>9</v>
      </c>
      <c r="AJ51" s="92" t="s">
        <v>8</v>
      </c>
      <c r="AK51" s="92" t="s">
        <v>10</v>
      </c>
      <c r="AL51" s="1" t="s">
        <v>4</v>
      </c>
      <c r="AM51" s="92" t="s">
        <v>5</v>
      </c>
      <c r="AN51" s="92" t="s">
        <v>6</v>
      </c>
      <c r="AO51" s="92" t="s">
        <v>12</v>
      </c>
      <c r="AP51" s="92" t="s">
        <v>2</v>
      </c>
      <c r="AQ51" s="735"/>
      <c r="AR51" s="92" t="s">
        <v>9</v>
      </c>
      <c r="AS51" s="92" t="s">
        <v>8</v>
      </c>
      <c r="AT51" s="3" t="s">
        <v>10</v>
      </c>
      <c r="AU51" s="738"/>
      <c r="AV51" s="740"/>
      <c r="AW51" s="2"/>
      <c r="AX51" s="730"/>
      <c r="AY51" s="1" t="s">
        <v>10</v>
      </c>
      <c r="AZ51" s="92" t="s">
        <v>38</v>
      </c>
      <c r="BA51" s="604" t="s">
        <v>39</v>
      </c>
      <c r="BB51" s="1" t="s">
        <v>48</v>
      </c>
      <c r="BC51" s="92" t="s">
        <v>49</v>
      </c>
      <c r="BD51" s="605" t="s">
        <v>838</v>
      </c>
      <c r="BE51" s="92" t="s">
        <v>643</v>
      </c>
      <c r="BF51" s="92" t="s">
        <v>19</v>
      </c>
      <c r="BG51" s="92" t="s">
        <v>39</v>
      </c>
      <c r="BH51" s="92" t="s">
        <v>10</v>
      </c>
      <c r="BI51" s="488" t="s">
        <v>40</v>
      </c>
      <c r="BJ51" s="670"/>
      <c r="BK51" s="94"/>
      <c r="BM51" s="610"/>
      <c r="BN51" s="610"/>
      <c r="BO51" s="610"/>
      <c r="BP51" s="610"/>
      <c r="BQ51" s="610"/>
      <c r="BR51" s="610"/>
      <c r="BS51" s="610"/>
      <c r="BT51" s="610"/>
      <c r="BU51" s="610"/>
      <c r="BV51" s="610"/>
      <c r="BW51" s="610"/>
      <c r="BX51" s="610"/>
      <c r="BY51" s="610"/>
      <c r="BZ51" s="610"/>
      <c r="CA51" s="610"/>
      <c r="CB51" s="610"/>
      <c r="CC51" s="610"/>
      <c r="CD51" s="610"/>
      <c r="CE51" s="610"/>
      <c r="CF51" s="610"/>
      <c r="CG51" s="610"/>
      <c r="CH51" s="610"/>
      <c r="CI51" s="610"/>
      <c r="CJ51" s="610"/>
      <c r="CK51" s="610"/>
      <c r="CL51" s="610"/>
      <c r="CM51" s="610"/>
      <c r="CN51" s="610"/>
      <c r="CO51" s="610"/>
      <c r="CP51" s="610"/>
      <c r="CQ51" s="610"/>
      <c r="CR51" s="610"/>
      <c r="CS51" s="610"/>
      <c r="CT51" s="610"/>
      <c r="CU51" s="610"/>
      <c r="CV51" s="610"/>
      <c r="CW51" s="610"/>
      <c r="CX51" s="610"/>
      <c r="CY51" s="610"/>
      <c r="CZ51" s="610"/>
      <c r="DA51" s="610"/>
      <c r="DB51" s="610"/>
      <c r="DC51" s="610"/>
      <c r="DD51" s="610"/>
      <c r="DE51" s="610"/>
      <c r="DF51" s="610"/>
      <c r="DG51" s="610"/>
      <c r="DH51" s="610"/>
      <c r="DI51" s="610"/>
      <c r="DJ51" s="610"/>
      <c r="DK51" s="610"/>
      <c r="DL51" s="610"/>
      <c r="DM51" s="610"/>
      <c r="DN51" s="610"/>
      <c r="DO51" s="610"/>
      <c r="DP51" s="610"/>
      <c r="DQ51" s="610"/>
      <c r="DR51" s="610"/>
      <c r="DS51" s="610"/>
      <c r="DT51" s="610"/>
      <c r="DU51" s="610"/>
      <c r="DV51" s="610"/>
      <c r="DW51" s="610"/>
      <c r="DX51" s="610"/>
      <c r="DY51" s="610"/>
      <c r="DZ51" s="610"/>
      <c r="EA51" s="610"/>
      <c r="EB51" s="610"/>
    </row>
    <row r="52" spans="1:132" s="6" customFormat="1" ht="11.25" customHeight="1">
      <c r="A52" s="818">
        <v>330</v>
      </c>
      <c r="B52" s="717" t="s">
        <v>75</v>
      </c>
      <c r="C52" s="23"/>
      <c r="D52" s="851" t="s">
        <v>70</v>
      </c>
      <c r="E52" s="849" t="str">
        <f>"'"&amp;D52</f>
        <v>'99</v>
      </c>
      <c r="F52" s="853"/>
      <c r="G52" s="858">
        <v>3</v>
      </c>
      <c r="H52" s="868" t="s">
        <v>580</v>
      </c>
      <c r="I52" s="747" t="s">
        <v>146</v>
      </c>
      <c r="J52" s="763">
        <v>98.7</v>
      </c>
      <c r="K52" s="753"/>
      <c r="L52" s="753">
        <v>98</v>
      </c>
      <c r="M52" s="753">
        <v>96.2</v>
      </c>
      <c r="N52" s="745">
        <v>12.5</v>
      </c>
      <c r="O52" s="761">
        <f>(1799-P52+1)/1799*100</f>
        <v>99.22178988326849</v>
      </c>
      <c r="P52" s="753">
        <v>15</v>
      </c>
      <c r="Q52" s="764">
        <v>3.6</v>
      </c>
      <c r="R52" s="755">
        <v>2</v>
      </c>
      <c r="S52" s="97">
        <f t="shared" si="0"/>
        <v>100</v>
      </c>
      <c r="T52" s="95">
        <v>10</v>
      </c>
      <c r="U52" s="95">
        <v>0</v>
      </c>
      <c r="V52" s="96"/>
      <c r="W52" s="95">
        <v>0</v>
      </c>
      <c r="X52" s="124">
        <v>1</v>
      </c>
      <c r="Y52" s="192">
        <v>100</v>
      </c>
      <c r="Z52" s="23"/>
      <c r="AA52" s="23"/>
      <c r="AB52" s="10"/>
      <c r="AC52" s="24"/>
      <c r="AD52" s="23"/>
      <c r="AE52" s="23"/>
      <c r="AF52" s="23"/>
      <c r="AG52" s="23"/>
      <c r="AH52" s="22"/>
      <c r="AI52" s="23"/>
      <c r="AJ52" s="23"/>
      <c r="AK52" s="23"/>
      <c r="AL52" s="24"/>
      <c r="AM52" s="23"/>
      <c r="AN52" s="23"/>
      <c r="AO52" s="23"/>
      <c r="AP52" s="23"/>
      <c r="AQ52" s="40"/>
      <c r="AR52" s="23"/>
      <c r="AS52" s="23"/>
      <c r="AT52" s="23"/>
      <c r="AU52" s="23"/>
      <c r="AV52" s="19"/>
      <c r="AW52" s="23"/>
      <c r="AX52" s="747"/>
      <c r="AY52" s="716"/>
      <c r="AZ52" s="717">
        <v>4</v>
      </c>
      <c r="BA52" s="747"/>
      <c r="BB52" s="716"/>
      <c r="BC52" s="717"/>
      <c r="BD52" s="710"/>
      <c r="BE52" s="710">
        <v>3</v>
      </c>
      <c r="BF52" s="717">
        <v>4</v>
      </c>
      <c r="BG52" s="717" t="s">
        <v>799</v>
      </c>
      <c r="BH52" s="747">
        <v>10</v>
      </c>
      <c r="BI52" s="804" t="s">
        <v>692</v>
      </c>
      <c r="BJ52" s="783"/>
      <c r="BK52" s="94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</row>
    <row r="53" spans="1:132" s="6" customFormat="1" ht="11.25" customHeight="1">
      <c r="A53" s="819"/>
      <c r="B53" s="719"/>
      <c r="C53" s="23"/>
      <c r="D53" s="852"/>
      <c r="E53" s="850"/>
      <c r="F53" s="854"/>
      <c r="G53" s="863"/>
      <c r="H53" s="869"/>
      <c r="I53" s="748"/>
      <c r="J53" s="762"/>
      <c r="K53" s="754"/>
      <c r="L53" s="754"/>
      <c r="M53" s="754"/>
      <c r="N53" s="746"/>
      <c r="O53" s="762"/>
      <c r="P53" s="754"/>
      <c r="Q53" s="765"/>
      <c r="R53" s="756"/>
      <c r="S53" s="300">
        <f t="shared" si="0"/>
        <v>80</v>
      </c>
      <c r="T53" s="301">
        <v>8</v>
      </c>
      <c r="U53" s="301">
        <v>2</v>
      </c>
      <c r="V53" s="302"/>
      <c r="W53" s="301">
        <v>0</v>
      </c>
      <c r="X53" s="303">
        <v>7</v>
      </c>
      <c r="Y53" s="304">
        <f>(344-X53+1)/344*100</f>
        <v>98.25581395348837</v>
      </c>
      <c r="Z53" s="23"/>
      <c r="AA53" s="23"/>
      <c r="AB53" s="10"/>
      <c r="AC53" s="54"/>
      <c r="AD53" s="53"/>
      <c r="AE53" s="53"/>
      <c r="AF53" s="53"/>
      <c r="AG53" s="23"/>
      <c r="AH53" s="55"/>
      <c r="AI53" s="23"/>
      <c r="AJ53" s="23"/>
      <c r="AK53" s="23"/>
      <c r="AL53" s="15"/>
      <c r="AM53" s="11"/>
      <c r="AN53" s="11"/>
      <c r="AO53" s="11"/>
      <c r="AP53" s="11"/>
      <c r="AQ53" s="16"/>
      <c r="AR53" s="23"/>
      <c r="AS53" s="23"/>
      <c r="AT53" s="23"/>
      <c r="AU53" s="53"/>
      <c r="AV53" s="55"/>
      <c r="AW53" s="23"/>
      <c r="AX53" s="748"/>
      <c r="AY53" s="718"/>
      <c r="AZ53" s="719"/>
      <c r="BA53" s="748"/>
      <c r="BB53" s="718"/>
      <c r="BC53" s="719"/>
      <c r="BD53" s="711"/>
      <c r="BE53" s="711"/>
      <c r="BF53" s="719"/>
      <c r="BG53" s="719"/>
      <c r="BH53" s="748"/>
      <c r="BI53" s="805"/>
      <c r="BJ53" s="784"/>
      <c r="BK53" s="94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</row>
    <row r="54" spans="1:132" s="6" customFormat="1" ht="11.25" customHeight="1">
      <c r="A54" s="808">
        <v>343</v>
      </c>
      <c r="B54" s="717" t="s">
        <v>76</v>
      </c>
      <c r="C54" s="23"/>
      <c r="D54" s="851" t="s">
        <v>20</v>
      </c>
      <c r="E54" s="849" t="str">
        <f>"'"&amp;D54</f>
        <v>'00</v>
      </c>
      <c r="F54" s="853"/>
      <c r="G54" s="858">
        <v>3</v>
      </c>
      <c r="H54" s="883" t="s">
        <v>581</v>
      </c>
      <c r="I54" s="747" t="s">
        <v>148</v>
      </c>
      <c r="J54" s="761">
        <v>81.6</v>
      </c>
      <c r="K54" s="753"/>
      <c r="L54" s="753">
        <v>78</v>
      </c>
      <c r="M54" s="753">
        <v>85.3</v>
      </c>
      <c r="N54" s="745">
        <v>27.9</v>
      </c>
      <c r="O54" s="761">
        <f>(1799-P54+1)/1799*100</f>
        <v>91.05058365758755</v>
      </c>
      <c r="P54" s="753">
        <v>162</v>
      </c>
      <c r="Q54" s="764">
        <v>3.2</v>
      </c>
      <c r="R54" s="755">
        <v>3.9</v>
      </c>
      <c r="S54" s="97">
        <f t="shared" si="0"/>
        <v>72.72727272727273</v>
      </c>
      <c r="T54" s="95">
        <v>8</v>
      </c>
      <c r="U54" s="95">
        <v>2</v>
      </c>
      <c r="V54" s="96"/>
      <c r="W54" s="95">
        <v>1</v>
      </c>
      <c r="X54" s="124">
        <v>1</v>
      </c>
      <c r="Y54" s="192">
        <v>100</v>
      </c>
      <c r="Z54" s="23"/>
      <c r="AA54" s="23"/>
      <c r="AB54" s="10"/>
      <c r="AC54" s="24"/>
      <c r="AD54" s="23"/>
      <c r="AE54" s="23"/>
      <c r="AF54" s="23"/>
      <c r="AG54" s="23"/>
      <c r="AH54" s="22"/>
      <c r="AI54" s="23"/>
      <c r="AJ54" s="23"/>
      <c r="AK54" s="23"/>
      <c r="AL54" s="24"/>
      <c r="AM54" s="23"/>
      <c r="AN54" s="23"/>
      <c r="AO54" s="23"/>
      <c r="AP54" s="23"/>
      <c r="AQ54" s="40"/>
      <c r="AR54" s="23"/>
      <c r="AS54" s="23"/>
      <c r="AT54" s="23"/>
      <c r="AU54" s="23"/>
      <c r="AV54" s="19"/>
      <c r="AW54" s="23"/>
      <c r="AX54" s="747"/>
      <c r="AY54" s="825"/>
      <c r="AZ54" s="712"/>
      <c r="BA54" s="830"/>
      <c r="BB54" s="825"/>
      <c r="BC54" s="712"/>
      <c r="BD54" s="712"/>
      <c r="BE54" s="712"/>
      <c r="BF54" s="712"/>
      <c r="BG54" s="712"/>
      <c r="BH54" s="830">
        <v>8</v>
      </c>
      <c r="BI54" s="893" t="s">
        <v>693</v>
      </c>
      <c r="BJ54" s="783"/>
      <c r="BK54" s="9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</row>
    <row r="55" spans="1:132" s="6" customFormat="1" ht="11.25" customHeight="1">
      <c r="A55" s="809"/>
      <c r="B55" s="719"/>
      <c r="C55" s="23"/>
      <c r="D55" s="852"/>
      <c r="E55" s="850"/>
      <c r="F55" s="854"/>
      <c r="G55" s="863"/>
      <c r="H55" s="884"/>
      <c r="I55" s="748"/>
      <c r="J55" s="762"/>
      <c r="K55" s="754"/>
      <c r="L55" s="754"/>
      <c r="M55" s="754"/>
      <c r="N55" s="746"/>
      <c r="O55" s="762"/>
      <c r="P55" s="754"/>
      <c r="Q55" s="765"/>
      <c r="R55" s="756"/>
      <c r="S55" s="300">
        <f t="shared" si="0"/>
        <v>80</v>
      </c>
      <c r="T55" s="301">
        <v>8</v>
      </c>
      <c r="U55" s="301">
        <v>2</v>
      </c>
      <c r="V55" s="302"/>
      <c r="W55" s="301">
        <v>0</v>
      </c>
      <c r="X55" s="303">
        <v>72</v>
      </c>
      <c r="Y55" s="304">
        <f>(344-X55+1)/344*100</f>
        <v>79.36046511627907</v>
      </c>
      <c r="Z55" s="23"/>
      <c r="AA55" s="23"/>
      <c r="AB55" s="10"/>
      <c r="AC55" s="54"/>
      <c r="AD55" s="53"/>
      <c r="AE55" s="53"/>
      <c r="AF55" s="53"/>
      <c r="AG55" s="23"/>
      <c r="AH55" s="55"/>
      <c r="AI55" s="23"/>
      <c r="AJ55" s="23"/>
      <c r="AK55" s="23"/>
      <c r="AL55" s="15"/>
      <c r="AM55" s="11"/>
      <c r="AN55" s="11"/>
      <c r="AO55" s="11"/>
      <c r="AP55" s="11"/>
      <c r="AQ55" s="16"/>
      <c r="AR55" s="23"/>
      <c r="AS55" s="23"/>
      <c r="AT55" s="23"/>
      <c r="AU55" s="53"/>
      <c r="AV55" s="55"/>
      <c r="AW55" s="23"/>
      <c r="AX55" s="748"/>
      <c r="AY55" s="826"/>
      <c r="AZ55" s="713"/>
      <c r="BA55" s="831"/>
      <c r="BB55" s="826"/>
      <c r="BC55" s="713"/>
      <c r="BD55" s="713"/>
      <c r="BE55" s="713"/>
      <c r="BF55" s="713"/>
      <c r="BG55" s="713"/>
      <c r="BH55" s="831"/>
      <c r="BI55" s="893"/>
      <c r="BJ55" s="784"/>
      <c r="BK55" s="94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</row>
    <row r="56" spans="1:132" s="6" customFormat="1" ht="11.25" customHeight="1">
      <c r="A56" s="808">
        <v>359</v>
      </c>
      <c r="B56" s="717" t="s">
        <v>77</v>
      </c>
      <c r="C56" s="23"/>
      <c r="D56" s="851" t="s">
        <v>20</v>
      </c>
      <c r="E56" s="849" t="str">
        <f>"'"&amp;D56</f>
        <v>'00</v>
      </c>
      <c r="F56" s="853"/>
      <c r="G56" s="858">
        <v>4</v>
      </c>
      <c r="H56" s="766" t="s">
        <v>582</v>
      </c>
      <c r="I56" s="747" t="s">
        <v>149</v>
      </c>
      <c r="J56" s="761">
        <v>98</v>
      </c>
      <c r="K56" s="753"/>
      <c r="L56" s="753">
        <v>96.4</v>
      </c>
      <c r="M56" s="753">
        <v>95.4</v>
      </c>
      <c r="N56" s="745">
        <v>13.1</v>
      </c>
      <c r="O56" s="761">
        <f>(1799-P56+1)/1799*100</f>
        <v>97.66536964980544</v>
      </c>
      <c r="P56" s="753">
        <v>43</v>
      </c>
      <c r="Q56" s="764">
        <v>2.7</v>
      </c>
      <c r="R56" s="755">
        <v>-0.6</v>
      </c>
      <c r="S56" s="97">
        <f t="shared" si="0"/>
        <v>100</v>
      </c>
      <c r="T56" s="95">
        <v>12</v>
      </c>
      <c r="U56" s="95">
        <v>0</v>
      </c>
      <c r="V56" s="96"/>
      <c r="W56" s="95">
        <v>0</v>
      </c>
      <c r="X56" s="124">
        <v>1</v>
      </c>
      <c r="Y56" s="192">
        <v>100</v>
      </c>
      <c r="Z56" s="23"/>
      <c r="AA56" s="23"/>
      <c r="AB56" s="10"/>
      <c r="AC56" s="24"/>
      <c r="AD56" s="23"/>
      <c r="AE56" s="23"/>
      <c r="AF56" s="23"/>
      <c r="AG56" s="23"/>
      <c r="AH56" s="22"/>
      <c r="AI56" s="23"/>
      <c r="AJ56" s="23"/>
      <c r="AK56" s="23"/>
      <c r="AL56" s="24"/>
      <c r="AM56" s="23"/>
      <c r="AN56" s="23"/>
      <c r="AO56" s="23"/>
      <c r="AP56" s="23"/>
      <c r="AQ56" s="40"/>
      <c r="AR56" s="23"/>
      <c r="AS56" s="23"/>
      <c r="AT56" s="23"/>
      <c r="AU56" s="23"/>
      <c r="AV56" s="19"/>
      <c r="AW56" s="23"/>
      <c r="AX56" s="747"/>
      <c r="AY56" s="716">
        <v>4</v>
      </c>
      <c r="AZ56" s="717"/>
      <c r="BA56" s="747"/>
      <c r="BB56" s="716"/>
      <c r="BC56" s="717"/>
      <c r="BD56" s="710" t="s">
        <v>926</v>
      </c>
      <c r="BE56" s="710">
        <v>3</v>
      </c>
      <c r="BF56" s="710"/>
      <c r="BG56" s="710"/>
      <c r="BH56" s="747">
        <v>12</v>
      </c>
      <c r="BI56" s="804" t="s">
        <v>694</v>
      </c>
      <c r="BJ56" s="783"/>
      <c r="BK56" s="94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</row>
    <row r="57" spans="1:132" s="6" customFormat="1" ht="11.25" customHeight="1">
      <c r="A57" s="809"/>
      <c r="B57" s="719"/>
      <c r="C57" s="23"/>
      <c r="D57" s="852"/>
      <c r="E57" s="850"/>
      <c r="F57" s="854"/>
      <c r="G57" s="863"/>
      <c r="H57" s="750"/>
      <c r="I57" s="748"/>
      <c r="J57" s="762"/>
      <c r="K57" s="754"/>
      <c r="L57" s="754"/>
      <c r="M57" s="754"/>
      <c r="N57" s="746"/>
      <c r="O57" s="762"/>
      <c r="P57" s="754"/>
      <c r="Q57" s="765"/>
      <c r="R57" s="756"/>
      <c r="S57" s="300">
        <f t="shared" si="0"/>
        <v>50</v>
      </c>
      <c r="T57" s="301">
        <v>5</v>
      </c>
      <c r="U57" s="301">
        <v>5</v>
      </c>
      <c r="V57" s="302"/>
      <c r="W57" s="301">
        <v>0</v>
      </c>
      <c r="X57" s="303">
        <v>121</v>
      </c>
      <c r="Y57" s="304">
        <f>(344-X57+1)/344*100</f>
        <v>65.11627906976744</v>
      </c>
      <c r="Z57" s="23"/>
      <c r="AA57" s="23"/>
      <c r="AB57" s="10"/>
      <c r="AC57" s="54"/>
      <c r="AD57" s="53"/>
      <c r="AE57" s="53"/>
      <c r="AF57" s="53"/>
      <c r="AG57" s="23"/>
      <c r="AH57" s="55"/>
      <c r="AI57" s="23"/>
      <c r="AJ57" s="23"/>
      <c r="AK57" s="23"/>
      <c r="AL57" s="15"/>
      <c r="AM57" s="11"/>
      <c r="AN57" s="11"/>
      <c r="AO57" s="11"/>
      <c r="AP57" s="11"/>
      <c r="AQ57" s="16"/>
      <c r="AR57" s="23"/>
      <c r="AS57" s="23"/>
      <c r="AT57" s="23"/>
      <c r="AU57" s="53"/>
      <c r="AV57" s="55"/>
      <c r="AW57" s="23"/>
      <c r="AX57" s="748"/>
      <c r="AY57" s="718"/>
      <c r="AZ57" s="719"/>
      <c r="BA57" s="748"/>
      <c r="BB57" s="718"/>
      <c r="BC57" s="719"/>
      <c r="BD57" s="711"/>
      <c r="BE57" s="711"/>
      <c r="BF57" s="711"/>
      <c r="BG57" s="711"/>
      <c r="BH57" s="748"/>
      <c r="BI57" s="805"/>
      <c r="BJ57" s="784"/>
      <c r="BK57" s="94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</row>
    <row r="58" spans="1:132" s="6" customFormat="1" ht="11.25" customHeight="1">
      <c r="A58" s="806">
        <v>393</v>
      </c>
      <c r="B58" s="717" t="s">
        <v>368</v>
      </c>
      <c r="C58" s="23"/>
      <c r="D58" s="851" t="s">
        <v>20</v>
      </c>
      <c r="E58" s="849" t="str">
        <f>"'"&amp;D58</f>
        <v>'00</v>
      </c>
      <c r="F58" s="853"/>
      <c r="G58" s="858">
        <v>2</v>
      </c>
      <c r="H58" s="749" t="s">
        <v>32</v>
      </c>
      <c r="I58" s="747" t="s">
        <v>78</v>
      </c>
      <c r="J58" s="761">
        <v>49.9</v>
      </c>
      <c r="K58" s="753"/>
      <c r="L58" s="753">
        <v>68.2</v>
      </c>
      <c r="M58" s="753">
        <v>56.9</v>
      </c>
      <c r="N58" s="745">
        <v>67.6</v>
      </c>
      <c r="O58" s="761">
        <f>(1799-P58+1)/1799*100</f>
        <v>17.06503613118399</v>
      </c>
      <c r="P58" s="753">
        <v>1493</v>
      </c>
      <c r="Q58" s="764">
        <v>1.1</v>
      </c>
      <c r="R58" s="755">
        <v>-0.5</v>
      </c>
      <c r="S58" s="716">
        <f t="shared" si="0"/>
        <v>33.33333333333333</v>
      </c>
      <c r="T58" s="717">
        <v>3</v>
      </c>
      <c r="U58" s="717">
        <v>5</v>
      </c>
      <c r="V58" s="96"/>
      <c r="W58" s="717">
        <v>1</v>
      </c>
      <c r="X58" s="827">
        <v>32</v>
      </c>
      <c r="Y58" s="745">
        <v>29.5</v>
      </c>
      <c r="Z58" s="23"/>
      <c r="AA58" s="23"/>
      <c r="AB58" s="10"/>
      <c r="AC58" s="24"/>
      <c r="AD58" s="23"/>
      <c r="AE58" s="23"/>
      <c r="AF58" s="23"/>
      <c r="AG58" s="23"/>
      <c r="AH58" s="22"/>
      <c r="AI58" s="23"/>
      <c r="AJ58" s="23"/>
      <c r="AK58" s="23"/>
      <c r="AL58" s="24"/>
      <c r="AM58" s="23"/>
      <c r="AN58" s="23"/>
      <c r="AO58" s="23"/>
      <c r="AP58" s="23"/>
      <c r="AQ58" s="40"/>
      <c r="AR58" s="23"/>
      <c r="AS58" s="23"/>
      <c r="AT58" s="23"/>
      <c r="AU58" s="23"/>
      <c r="AV58" s="19"/>
      <c r="AW58" s="23"/>
      <c r="AX58" s="747"/>
      <c r="AY58" s="825"/>
      <c r="AZ58" s="712"/>
      <c r="BA58" s="830"/>
      <c r="BB58" s="825"/>
      <c r="BC58" s="712"/>
      <c r="BD58" s="712"/>
      <c r="BE58" s="712"/>
      <c r="BF58" s="712"/>
      <c r="BG58" s="712"/>
      <c r="BH58" s="830">
        <v>4</v>
      </c>
      <c r="BI58" s="847" t="s">
        <v>667</v>
      </c>
      <c r="BJ58" s="783" t="s">
        <v>602</v>
      </c>
      <c r="BK58" s="94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</row>
    <row r="59" spans="1:132" s="7" customFormat="1" ht="11.25" customHeight="1">
      <c r="A59" s="807"/>
      <c r="B59" s="719"/>
      <c r="C59" s="23"/>
      <c r="D59" s="852"/>
      <c r="E59" s="850"/>
      <c r="F59" s="854"/>
      <c r="G59" s="863"/>
      <c r="H59" s="750"/>
      <c r="I59" s="748"/>
      <c r="J59" s="762"/>
      <c r="K59" s="754"/>
      <c r="L59" s="754"/>
      <c r="M59" s="754"/>
      <c r="N59" s="746"/>
      <c r="O59" s="762"/>
      <c r="P59" s="754"/>
      <c r="Q59" s="765"/>
      <c r="R59" s="756"/>
      <c r="S59" s="718"/>
      <c r="T59" s="719"/>
      <c r="U59" s="719"/>
      <c r="V59" s="96"/>
      <c r="W59" s="719"/>
      <c r="X59" s="828"/>
      <c r="Y59" s="746"/>
      <c r="Z59" s="23"/>
      <c r="AA59" s="23"/>
      <c r="AB59" s="10"/>
      <c r="AC59" s="54"/>
      <c r="AD59" s="53"/>
      <c r="AE59" s="53"/>
      <c r="AF59" s="53"/>
      <c r="AG59" s="23"/>
      <c r="AH59" s="55"/>
      <c r="AI59" s="23"/>
      <c r="AJ59" s="23"/>
      <c r="AK59" s="23"/>
      <c r="AL59" s="15"/>
      <c r="AM59" s="11"/>
      <c r="AN59" s="11"/>
      <c r="AO59" s="11"/>
      <c r="AP59" s="11"/>
      <c r="AQ59" s="16"/>
      <c r="AR59" s="23"/>
      <c r="AS59" s="23"/>
      <c r="AT59" s="23"/>
      <c r="AU59" s="53"/>
      <c r="AV59" s="55"/>
      <c r="AW59" s="23"/>
      <c r="AX59" s="748"/>
      <c r="AY59" s="826"/>
      <c r="AZ59" s="713"/>
      <c r="BA59" s="831"/>
      <c r="BB59" s="826"/>
      <c r="BC59" s="713"/>
      <c r="BD59" s="713"/>
      <c r="BE59" s="713"/>
      <c r="BF59" s="713"/>
      <c r="BG59" s="713"/>
      <c r="BH59" s="831"/>
      <c r="BI59" s="848"/>
      <c r="BJ59" s="784"/>
      <c r="BK59" s="94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</row>
    <row r="60" spans="1:132" s="6" customFormat="1" ht="11.25" customHeight="1">
      <c r="A60" s="918">
        <v>399</v>
      </c>
      <c r="B60" s="872" t="s">
        <v>79</v>
      </c>
      <c r="C60" s="23"/>
      <c r="D60" s="890" t="s">
        <v>20</v>
      </c>
      <c r="E60" s="894" t="str">
        <f>"'"&amp;D60</f>
        <v>'00</v>
      </c>
      <c r="F60" s="891"/>
      <c r="G60" s="858">
        <v>3</v>
      </c>
      <c r="H60" s="898" t="s">
        <v>583</v>
      </c>
      <c r="I60" s="747" t="s">
        <v>150</v>
      </c>
      <c r="J60" s="846">
        <v>82.2</v>
      </c>
      <c r="K60" s="846"/>
      <c r="L60" s="846">
        <v>73.2</v>
      </c>
      <c r="M60" s="846">
        <v>69.7</v>
      </c>
      <c r="N60" s="846">
        <v>11.5</v>
      </c>
      <c r="O60" s="761">
        <f>(1799-P60+1)/1799*100</f>
        <v>77.70983879933297</v>
      </c>
      <c r="P60" s="846">
        <v>402</v>
      </c>
      <c r="Q60" s="794">
        <v>2.4</v>
      </c>
      <c r="R60" s="794">
        <v>1.5</v>
      </c>
      <c r="S60" s="97">
        <f t="shared" si="0"/>
        <v>66.66666666666666</v>
      </c>
      <c r="T60" s="95">
        <v>6</v>
      </c>
      <c r="U60" s="95">
        <v>2</v>
      </c>
      <c r="V60" s="96"/>
      <c r="W60" s="95">
        <v>1</v>
      </c>
      <c r="X60" s="124">
        <v>5</v>
      </c>
      <c r="Y60" s="192">
        <v>90.2</v>
      </c>
      <c r="Z60" s="23"/>
      <c r="AA60" s="23"/>
      <c r="AB60" s="10"/>
      <c r="AC60" s="24"/>
      <c r="AD60" s="23"/>
      <c r="AE60" s="23"/>
      <c r="AF60" s="23"/>
      <c r="AG60" s="23"/>
      <c r="AH60" s="22"/>
      <c r="AI60" s="23"/>
      <c r="AJ60" s="23"/>
      <c r="AK60" s="23"/>
      <c r="AL60" s="24"/>
      <c r="AM60" s="23"/>
      <c r="AN60" s="23"/>
      <c r="AO60" s="23"/>
      <c r="AP60" s="23"/>
      <c r="AQ60" s="40"/>
      <c r="AR60" s="23"/>
      <c r="AS60" s="23"/>
      <c r="AT60" s="23"/>
      <c r="AU60" s="23"/>
      <c r="AV60" s="19"/>
      <c r="AW60" s="23"/>
      <c r="AX60" s="747"/>
      <c r="AY60" s="716"/>
      <c r="AZ60" s="717"/>
      <c r="BA60" s="747"/>
      <c r="BB60" s="716"/>
      <c r="BC60" s="717"/>
      <c r="BD60" s="710"/>
      <c r="BE60" s="717" t="s">
        <v>831</v>
      </c>
      <c r="BF60" s="717" t="s">
        <v>645</v>
      </c>
      <c r="BG60" s="717" t="s">
        <v>699</v>
      </c>
      <c r="BH60" s="747">
        <v>2</v>
      </c>
      <c r="BI60" s="889"/>
      <c r="BJ60" s="785"/>
      <c r="BK60" s="94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</row>
    <row r="61" spans="1:132" s="6" customFormat="1" ht="11.25" customHeight="1">
      <c r="A61" s="918"/>
      <c r="B61" s="872"/>
      <c r="C61" s="23"/>
      <c r="D61" s="890"/>
      <c r="E61" s="894"/>
      <c r="F61" s="891"/>
      <c r="G61" s="863"/>
      <c r="H61" s="899"/>
      <c r="I61" s="748"/>
      <c r="J61" s="846"/>
      <c r="K61" s="846"/>
      <c r="L61" s="846"/>
      <c r="M61" s="846"/>
      <c r="N61" s="846"/>
      <c r="O61" s="762"/>
      <c r="P61" s="846"/>
      <c r="Q61" s="794"/>
      <c r="R61" s="794"/>
      <c r="S61" s="300">
        <f t="shared" si="0"/>
        <v>60</v>
      </c>
      <c r="T61" s="301">
        <v>6</v>
      </c>
      <c r="U61" s="301">
        <v>1</v>
      </c>
      <c r="V61" s="302"/>
      <c r="W61" s="301">
        <v>3</v>
      </c>
      <c r="X61" s="303">
        <v>87</v>
      </c>
      <c r="Y61" s="304">
        <f>(344-X61+1)/344*100</f>
        <v>75</v>
      </c>
      <c r="Z61" s="23"/>
      <c r="AA61" s="23"/>
      <c r="AB61" s="10"/>
      <c r="AC61" s="54"/>
      <c r="AD61" s="53"/>
      <c r="AE61" s="53"/>
      <c r="AF61" s="53"/>
      <c r="AG61" s="23"/>
      <c r="AH61" s="55"/>
      <c r="AI61" s="23"/>
      <c r="AJ61" s="23"/>
      <c r="AK61" s="23"/>
      <c r="AL61" s="15"/>
      <c r="AM61" s="11"/>
      <c r="AN61" s="11"/>
      <c r="AO61" s="11"/>
      <c r="AP61" s="11"/>
      <c r="AQ61" s="16"/>
      <c r="AR61" s="23"/>
      <c r="AS61" s="23"/>
      <c r="AT61" s="23"/>
      <c r="AU61" s="53"/>
      <c r="AV61" s="55"/>
      <c r="AW61" s="23"/>
      <c r="AX61" s="748"/>
      <c r="AY61" s="718"/>
      <c r="AZ61" s="719"/>
      <c r="BA61" s="748"/>
      <c r="BB61" s="718"/>
      <c r="BC61" s="719"/>
      <c r="BD61" s="711"/>
      <c r="BE61" s="719"/>
      <c r="BF61" s="719"/>
      <c r="BG61" s="719"/>
      <c r="BH61" s="748"/>
      <c r="BI61" s="889"/>
      <c r="BJ61" s="785"/>
      <c r="BK61" s="94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</row>
    <row r="62" spans="1:132" s="6" customFormat="1" ht="11.25" customHeight="1">
      <c r="A62" s="810">
        <v>461</v>
      </c>
      <c r="B62" s="717" t="s">
        <v>81</v>
      </c>
      <c r="C62" s="23"/>
      <c r="D62" s="851" t="s">
        <v>20</v>
      </c>
      <c r="E62" s="849" t="str">
        <f>"'"&amp;D62</f>
        <v>'00</v>
      </c>
      <c r="F62" s="853"/>
      <c r="G62" s="858">
        <v>3</v>
      </c>
      <c r="H62" s="749" t="s">
        <v>207</v>
      </c>
      <c r="I62" s="747" t="s">
        <v>143</v>
      </c>
      <c r="J62" s="761">
        <v>69.3</v>
      </c>
      <c r="K62" s="753"/>
      <c r="L62" s="753">
        <v>58.8</v>
      </c>
      <c r="M62" s="753">
        <v>57.9</v>
      </c>
      <c r="N62" s="745">
        <v>27.4</v>
      </c>
      <c r="O62" s="761">
        <f>(1799-P62+1)/1799*100</f>
        <v>30.294608115619788</v>
      </c>
      <c r="P62" s="753">
        <v>1255</v>
      </c>
      <c r="Q62" s="764">
        <v>1.7</v>
      </c>
      <c r="R62" s="755">
        <v>-2</v>
      </c>
      <c r="S62" s="97">
        <f t="shared" si="0"/>
        <v>55.55555555555556</v>
      </c>
      <c r="T62" s="95">
        <v>5</v>
      </c>
      <c r="U62" s="95">
        <v>4</v>
      </c>
      <c r="V62" s="96"/>
      <c r="W62" s="95">
        <v>0</v>
      </c>
      <c r="X62" s="124">
        <v>31</v>
      </c>
      <c r="Y62" s="192">
        <v>50</v>
      </c>
      <c r="Z62" s="23"/>
      <c r="AA62" s="23"/>
      <c r="AB62" s="10"/>
      <c r="AC62" s="24"/>
      <c r="AD62" s="23"/>
      <c r="AE62" s="23"/>
      <c r="AF62" s="23"/>
      <c r="AG62" s="23"/>
      <c r="AH62" s="22"/>
      <c r="AI62" s="23"/>
      <c r="AJ62" s="23"/>
      <c r="AK62" s="23"/>
      <c r="AL62" s="24"/>
      <c r="AM62" s="23"/>
      <c r="AN62" s="23"/>
      <c r="AO62" s="23"/>
      <c r="AP62" s="23"/>
      <c r="AQ62" s="40"/>
      <c r="AR62" s="23"/>
      <c r="AS62" s="23"/>
      <c r="AT62" s="23"/>
      <c r="AU62" s="23"/>
      <c r="AV62" s="19"/>
      <c r="AW62" s="23"/>
      <c r="AX62" s="747"/>
      <c r="AY62" s="825"/>
      <c r="AZ62" s="712"/>
      <c r="BA62" s="830"/>
      <c r="BB62" s="825"/>
      <c r="BC62" s="712"/>
      <c r="BD62" s="712"/>
      <c r="BE62" s="712"/>
      <c r="BF62" s="712"/>
      <c r="BG62" s="712"/>
      <c r="BH62" s="830" t="s">
        <v>906</v>
      </c>
      <c r="BI62" s="847" t="s">
        <v>667</v>
      </c>
      <c r="BJ62" s="783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</row>
    <row r="63" spans="1:132" s="6" customFormat="1" ht="11.25" customHeight="1">
      <c r="A63" s="811"/>
      <c r="B63" s="719"/>
      <c r="C63" s="23"/>
      <c r="D63" s="852"/>
      <c r="E63" s="850"/>
      <c r="F63" s="854"/>
      <c r="G63" s="863"/>
      <c r="H63" s="750"/>
      <c r="I63" s="748"/>
      <c r="J63" s="762"/>
      <c r="K63" s="754"/>
      <c r="L63" s="754"/>
      <c r="M63" s="754"/>
      <c r="N63" s="746"/>
      <c r="O63" s="762"/>
      <c r="P63" s="754"/>
      <c r="Q63" s="765"/>
      <c r="R63" s="756"/>
      <c r="S63" s="300">
        <f t="shared" si="0"/>
        <v>30</v>
      </c>
      <c r="T63" s="301">
        <v>3</v>
      </c>
      <c r="U63" s="301">
        <v>5</v>
      </c>
      <c r="V63" s="302"/>
      <c r="W63" s="301">
        <v>2</v>
      </c>
      <c r="X63" s="303">
        <v>214</v>
      </c>
      <c r="Y63" s="304">
        <f>(344-X63+1)/344*100</f>
        <v>38.08139534883721</v>
      </c>
      <c r="Z63" s="23"/>
      <c r="AA63" s="23"/>
      <c r="AB63" s="10"/>
      <c r="AC63" s="54"/>
      <c r="AD63" s="53"/>
      <c r="AE63" s="53"/>
      <c r="AF63" s="53"/>
      <c r="AG63" s="23"/>
      <c r="AH63" s="55"/>
      <c r="AI63" s="23"/>
      <c r="AJ63" s="23"/>
      <c r="AK63" s="23"/>
      <c r="AL63" s="15"/>
      <c r="AM63" s="11"/>
      <c r="AN63" s="11"/>
      <c r="AO63" s="11"/>
      <c r="AP63" s="11"/>
      <c r="AQ63" s="16"/>
      <c r="AR63" s="23"/>
      <c r="AS63" s="23"/>
      <c r="AT63" s="23"/>
      <c r="AU63" s="53"/>
      <c r="AV63" s="55"/>
      <c r="AW63" s="23"/>
      <c r="AX63" s="748"/>
      <c r="AY63" s="826"/>
      <c r="AZ63" s="713"/>
      <c r="BA63" s="831"/>
      <c r="BB63" s="826"/>
      <c r="BC63" s="713"/>
      <c r="BD63" s="713"/>
      <c r="BE63" s="713"/>
      <c r="BF63" s="713"/>
      <c r="BG63" s="713"/>
      <c r="BH63" s="831"/>
      <c r="BI63" s="848"/>
      <c r="BJ63" s="784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</row>
    <row r="64" spans="1:132" s="6" customFormat="1" ht="11.25" customHeight="1">
      <c r="A64" s="912">
        <v>469</v>
      </c>
      <c r="B64" s="717" t="s">
        <v>80</v>
      </c>
      <c r="C64" s="23"/>
      <c r="D64" s="851" t="s">
        <v>20</v>
      </c>
      <c r="E64" s="849" t="str">
        <f>"'"&amp;D64</f>
        <v>'00</v>
      </c>
      <c r="F64" s="853"/>
      <c r="G64" s="858">
        <v>4</v>
      </c>
      <c r="H64" s="868" t="s">
        <v>620</v>
      </c>
      <c r="I64" s="880" t="s">
        <v>640</v>
      </c>
      <c r="J64" s="761">
        <v>99.8</v>
      </c>
      <c r="K64" s="753"/>
      <c r="L64" s="37">
        <v>100</v>
      </c>
      <c r="M64" s="753">
        <v>99.9</v>
      </c>
      <c r="N64" s="745">
        <v>96.7</v>
      </c>
      <c r="O64" s="796">
        <f>(1799-P64+1)/1799*100</f>
        <v>99.83324068927182</v>
      </c>
      <c r="P64" s="753">
        <v>4</v>
      </c>
      <c r="Q64" s="764">
        <v>3.6</v>
      </c>
      <c r="R64" s="755">
        <v>4.1</v>
      </c>
      <c r="S64" s="97">
        <f t="shared" si="0"/>
        <v>75</v>
      </c>
      <c r="T64" s="95">
        <v>9</v>
      </c>
      <c r="U64" s="95">
        <v>3</v>
      </c>
      <c r="V64" s="96"/>
      <c r="W64" s="95">
        <v>0</v>
      </c>
      <c r="X64" s="124">
        <v>4</v>
      </c>
      <c r="Y64" s="192">
        <v>95.4</v>
      </c>
      <c r="Z64" s="23"/>
      <c r="AA64" s="23"/>
      <c r="AB64" s="10"/>
      <c r="AC64" s="24"/>
      <c r="AD64" s="23"/>
      <c r="AE64" s="23"/>
      <c r="AF64" s="23"/>
      <c r="AG64" s="23"/>
      <c r="AH64" s="22"/>
      <c r="AI64" s="23"/>
      <c r="AJ64" s="23"/>
      <c r="AK64" s="23"/>
      <c r="AL64" s="24"/>
      <c r="AM64" s="23"/>
      <c r="AN64" s="23"/>
      <c r="AO64" s="23"/>
      <c r="AP64" s="23"/>
      <c r="AQ64" s="40"/>
      <c r="AR64" s="23"/>
      <c r="AS64" s="23"/>
      <c r="AT64" s="23"/>
      <c r="AU64" s="23"/>
      <c r="AV64" s="19"/>
      <c r="AW64" s="23"/>
      <c r="AX64" s="747"/>
      <c r="AY64" s="716" t="s">
        <v>922</v>
      </c>
      <c r="AZ64" s="717"/>
      <c r="BA64" s="747"/>
      <c r="BB64" s="716"/>
      <c r="BC64" s="717"/>
      <c r="BD64" s="710">
        <v>5</v>
      </c>
      <c r="BE64" s="717"/>
      <c r="BF64" s="717"/>
      <c r="BG64" s="717" t="s">
        <v>689</v>
      </c>
      <c r="BH64" s="747">
        <v>6</v>
      </c>
      <c r="BI64" s="804" t="s">
        <v>683</v>
      </c>
      <c r="BJ64" s="783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</row>
    <row r="65" spans="1:132" s="6" customFormat="1" ht="11.25" customHeight="1">
      <c r="A65" s="913"/>
      <c r="B65" s="719"/>
      <c r="C65" s="23"/>
      <c r="D65" s="852"/>
      <c r="E65" s="850"/>
      <c r="F65" s="854"/>
      <c r="G65" s="863"/>
      <c r="H65" s="869"/>
      <c r="I65" s="748"/>
      <c r="J65" s="762"/>
      <c r="K65" s="754"/>
      <c r="L65" s="35" t="s">
        <v>162</v>
      </c>
      <c r="M65" s="754"/>
      <c r="N65" s="746"/>
      <c r="O65" s="797"/>
      <c r="P65" s="754"/>
      <c r="Q65" s="765"/>
      <c r="R65" s="756"/>
      <c r="S65" s="300">
        <f t="shared" si="0"/>
        <v>50</v>
      </c>
      <c r="T65" s="301">
        <v>5</v>
      </c>
      <c r="U65" s="301">
        <v>5</v>
      </c>
      <c r="V65" s="302"/>
      <c r="W65" s="301">
        <v>0</v>
      </c>
      <c r="X65" s="303">
        <v>98</v>
      </c>
      <c r="Y65" s="304">
        <f>(344-X65+1)/344*100</f>
        <v>71.80232558139535</v>
      </c>
      <c r="Z65" s="23"/>
      <c r="AA65" s="23"/>
      <c r="AB65" s="10"/>
      <c r="AC65" s="54"/>
      <c r="AD65" s="53"/>
      <c r="AE65" s="53"/>
      <c r="AF65" s="53"/>
      <c r="AG65" s="23"/>
      <c r="AH65" s="55"/>
      <c r="AI65" s="23"/>
      <c r="AJ65" s="23"/>
      <c r="AK65" s="23"/>
      <c r="AL65" s="15"/>
      <c r="AM65" s="11"/>
      <c r="AN65" s="11"/>
      <c r="AO65" s="11"/>
      <c r="AP65" s="11"/>
      <c r="AQ65" s="16"/>
      <c r="AR65" s="23"/>
      <c r="AS65" s="23"/>
      <c r="AT65" s="23"/>
      <c r="AU65" s="53"/>
      <c r="AV65" s="55"/>
      <c r="AW65" s="23"/>
      <c r="AX65" s="748"/>
      <c r="AY65" s="718"/>
      <c r="AZ65" s="719"/>
      <c r="BA65" s="748"/>
      <c r="BB65" s="718"/>
      <c r="BC65" s="719"/>
      <c r="BD65" s="711"/>
      <c r="BE65" s="719"/>
      <c r="BF65" s="719"/>
      <c r="BG65" s="719"/>
      <c r="BH65" s="748"/>
      <c r="BI65" s="805"/>
      <c r="BJ65" s="784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</row>
    <row r="66" spans="1:132" s="6" customFormat="1" ht="11.25" customHeight="1">
      <c r="A66" s="841">
        <v>494</v>
      </c>
      <c r="B66" s="872" t="s">
        <v>82</v>
      </c>
      <c r="C66" s="23"/>
      <c r="D66" s="890" t="s">
        <v>21</v>
      </c>
      <c r="E66" s="894" t="str">
        <f>"'"&amp;D66</f>
        <v>'01</v>
      </c>
      <c r="F66" s="891"/>
      <c r="G66" s="858">
        <v>3</v>
      </c>
      <c r="H66" s="892" t="s">
        <v>611</v>
      </c>
      <c r="I66" s="880" t="s">
        <v>636</v>
      </c>
      <c r="J66" s="846">
        <v>88.7</v>
      </c>
      <c r="K66" s="846"/>
      <c r="L66" s="846">
        <v>98.5</v>
      </c>
      <c r="M66" s="846">
        <v>97.4</v>
      </c>
      <c r="N66" s="846">
        <v>99.3</v>
      </c>
      <c r="O66" s="761">
        <f>(1799-P66+1)/1799*100</f>
        <v>40.80044469149527</v>
      </c>
      <c r="P66" s="846">
        <v>1066</v>
      </c>
      <c r="Q66" s="794">
        <v>2.8</v>
      </c>
      <c r="R66" s="794">
        <v>-0.8</v>
      </c>
      <c r="S66" s="790">
        <f t="shared" si="0"/>
        <v>41.66666666666667</v>
      </c>
      <c r="T66" s="872">
        <v>5</v>
      </c>
      <c r="U66" s="872">
        <v>6</v>
      </c>
      <c r="V66" s="96"/>
      <c r="W66" s="872">
        <v>1</v>
      </c>
      <c r="X66" s="888">
        <v>39</v>
      </c>
      <c r="Y66" s="873">
        <v>41.5</v>
      </c>
      <c r="Z66" s="23"/>
      <c r="AA66" s="23"/>
      <c r="AB66" s="10"/>
      <c r="AC66" s="24"/>
      <c r="AD66" s="23"/>
      <c r="AE66" s="23"/>
      <c r="AF66" s="23"/>
      <c r="AG66" s="23"/>
      <c r="AH66" s="22"/>
      <c r="AI66" s="23"/>
      <c r="AJ66" s="23"/>
      <c r="AK66" s="23"/>
      <c r="AL66" s="24"/>
      <c r="AM66" s="23"/>
      <c r="AN66" s="23"/>
      <c r="AO66" s="23"/>
      <c r="AP66" s="23"/>
      <c r="AQ66" s="40"/>
      <c r="AR66" s="23"/>
      <c r="AS66" s="23"/>
      <c r="AT66" s="23"/>
      <c r="AU66" s="23"/>
      <c r="AV66" s="19"/>
      <c r="AW66" s="23"/>
      <c r="AX66" s="747"/>
      <c r="AY66" s="716"/>
      <c r="AZ66" s="717">
        <v>3</v>
      </c>
      <c r="BA66" s="747"/>
      <c r="BB66" s="716"/>
      <c r="BC66" s="717"/>
      <c r="BD66" s="710"/>
      <c r="BE66" s="710"/>
      <c r="BF66" s="717">
        <v>3</v>
      </c>
      <c r="BG66" s="717">
        <v>3</v>
      </c>
      <c r="BH66" s="747">
        <v>10</v>
      </c>
      <c r="BI66" s="889" t="s">
        <v>701</v>
      </c>
      <c r="BJ66" s="785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</row>
    <row r="67" spans="1:132" ht="11.25" customHeight="1">
      <c r="A67" s="841"/>
      <c r="B67" s="872"/>
      <c r="C67" s="23"/>
      <c r="D67" s="890"/>
      <c r="E67" s="894"/>
      <c r="F67" s="891"/>
      <c r="G67" s="863"/>
      <c r="H67" s="892"/>
      <c r="I67" s="900"/>
      <c r="J67" s="846"/>
      <c r="K67" s="846"/>
      <c r="L67" s="846"/>
      <c r="M67" s="846"/>
      <c r="N67" s="846"/>
      <c r="O67" s="762"/>
      <c r="P67" s="846"/>
      <c r="Q67" s="794"/>
      <c r="R67" s="794"/>
      <c r="S67" s="790"/>
      <c r="T67" s="872"/>
      <c r="U67" s="872"/>
      <c r="V67" s="96"/>
      <c r="W67" s="872"/>
      <c r="X67" s="888"/>
      <c r="Y67" s="873"/>
      <c r="Z67" s="23"/>
      <c r="AA67" s="23"/>
      <c r="AB67" s="10"/>
      <c r="AC67" s="54"/>
      <c r="AD67" s="53"/>
      <c r="AE67" s="53"/>
      <c r="AF67" s="53"/>
      <c r="AG67" s="23"/>
      <c r="AH67" s="55"/>
      <c r="AI67" s="23"/>
      <c r="AJ67" s="23"/>
      <c r="AK67" s="23"/>
      <c r="AL67" s="15"/>
      <c r="AM67" s="11"/>
      <c r="AN67" s="11"/>
      <c r="AO67" s="11"/>
      <c r="AP67" s="11"/>
      <c r="AQ67" s="16"/>
      <c r="AR67" s="23"/>
      <c r="AS67" s="23"/>
      <c r="AT67" s="23"/>
      <c r="AU67" s="53"/>
      <c r="AV67" s="55"/>
      <c r="AW67" s="23"/>
      <c r="AX67" s="748"/>
      <c r="AY67" s="718"/>
      <c r="AZ67" s="719"/>
      <c r="BA67" s="748"/>
      <c r="BB67" s="718"/>
      <c r="BC67" s="719"/>
      <c r="BD67" s="711"/>
      <c r="BE67" s="711"/>
      <c r="BF67" s="719"/>
      <c r="BG67" s="719"/>
      <c r="BH67" s="748"/>
      <c r="BI67" s="889"/>
      <c r="BJ67" s="785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</row>
    <row r="68" spans="1:132" ht="11.25" customHeight="1">
      <c r="A68" s="838">
        <v>503</v>
      </c>
      <c r="B68" s="872" t="s">
        <v>83</v>
      </c>
      <c r="C68" s="23"/>
      <c r="D68" s="890" t="s">
        <v>21</v>
      </c>
      <c r="E68" s="894" t="str">
        <f>"'"&amp;D68</f>
        <v>'01</v>
      </c>
      <c r="F68" s="891"/>
      <c r="G68" s="858">
        <v>4</v>
      </c>
      <c r="H68" s="892" t="s">
        <v>612</v>
      </c>
      <c r="I68" s="880" t="s">
        <v>641</v>
      </c>
      <c r="J68" s="846">
        <v>88.1</v>
      </c>
      <c r="K68" s="846"/>
      <c r="L68" s="846">
        <v>96.3</v>
      </c>
      <c r="M68" s="846">
        <v>95.5</v>
      </c>
      <c r="N68" s="846">
        <v>98</v>
      </c>
      <c r="O68" s="761">
        <f>(1799-P68+1)/1799*100</f>
        <v>29.238465814341303</v>
      </c>
      <c r="P68" s="846">
        <v>1274</v>
      </c>
      <c r="Q68" s="794">
        <v>2.1</v>
      </c>
      <c r="R68" s="794">
        <v>-1.3</v>
      </c>
      <c r="S68" s="97">
        <f t="shared" si="0"/>
        <v>33.33333333333333</v>
      </c>
      <c r="T68" s="95">
        <v>4</v>
      </c>
      <c r="U68" s="95">
        <v>7</v>
      </c>
      <c r="V68" s="96"/>
      <c r="W68" s="95">
        <v>1</v>
      </c>
      <c r="X68" s="124">
        <v>54</v>
      </c>
      <c r="Y68" s="192">
        <v>18.5</v>
      </c>
      <c r="Z68" s="23"/>
      <c r="AA68" s="23"/>
      <c r="AB68" s="10"/>
      <c r="AC68" s="24"/>
      <c r="AD68" s="23"/>
      <c r="AE68" s="23"/>
      <c r="AF68" s="23"/>
      <c r="AG68" s="23"/>
      <c r="AH68" s="22"/>
      <c r="AI68" s="23"/>
      <c r="AJ68" s="23"/>
      <c r="AK68" s="23"/>
      <c r="AL68" s="24"/>
      <c r="AM68" s="23"/>
      <c r="AN68" s="23"/>
      <c r="AO68" s="23"/>
      <c r="AP68" s="23"/>
      <c r="AQ68" s="40"/>
      <c r="AR68" s="23"/>
      <c r="AS68" s="23"/>
      <c r="AT68" s="23"/>
      <c r="AU68" s="23"/>
      <c r="AV68" s="19"/>
      <c r="AW68" s="23"/>
      <c r="AX68" s="747"/>
      <c r="AY68" s="716">
        <v>4</v>
      </c>
      <c r="AZ68" s="717">
        <v>4</v>
      </c>
      <c r="BA68" s="747"/>
      <c r="BB68" s="716"/>
      <c r="BC68" s="717"/>
      <c r="BD68" s="710">
        <v>4</v>
      </c>
      <c r="BE68" s="717">
        <v>3</v>
      </c>
      <c r="BF68" s="717"/>
      <c r="BG68" s="717" t="s">
        <v>797</v>
      </c>
      <c r="BH68" s="747">
        <v>0</v>
      </c>
      <c r="BI68" s="889" t="s">
        <v>702</v>
      </c>
      <c r="BJ68" s="785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</row>
    <row r="69" spans="1:132" ht="11.25" customHeight="1">
      <c r="A69" s="838"/>
      <c r="B69" s="872"/>
      <c r="C69" s="23"/>
      <c r="D69" s="890"/>
      <c r="E69" s="894"/>
      <c r="F69" s="891"/>
      <c r="G69" s="863"/>
      <c r="H69" s="892"/>
      <c r="I69" s="748"/>
      <c r="J69" s="846"/>
      <c r="K69" s="846"/>
      <c r="L69" s="846"/>
      <c r="M69" s="846"/>
      <c r="N69" s="846"/>
      <c r="O69" s="762"/>
      <c r="P69" s="846"/>
      <c r="Q69" s="794"/>
      <c r="R69" s="794"/>
      <c r="S69" s="300">
        <f t="shared" si="0"/>
        <v>50</v>
      </c>
      <c r="T69" s="301">
        <v>5</v>
      </c>
      <c r="U69" s="301">
        <v>5</v>
      </c>
      <c r="V69" s="302"/>
      <c r="W69" s="301">
        <v>0</v>
      </c>
      <c r="X69" s="303">
        <v>217</v>
      </c>
      <c r="Y69" s="304">
        <f>(344-X69+1)/344*100</f>
        <v>37.2093023255814</v>
      </c>
      <c r="Z69" s="23"/>
      <c r="AA69" s="23"/>
      <c r="AB69" s="10"/>
      <c r="AC69" s="54"/>
      <c r="AD69" s="53"/>
      <c r="AE69" s="53"/>
      <c r="AF69" s="53"/>
      <c r="AG69" s="23"/>
      <c r="AH69" s="55"/>
      <c r="AI69" s="23"/>
      <c r="AJ69" s="23"/>
      <c r="AK69" s="23"/>
      <c r="AL69" s="15"/>
      <c r="AM69" s="11"/>
      <c r="AN69" s="11"/>
      <c r="AO69" s="11"/>
      <c r="AP69" s="11"/>
      <c r="AQ69" s="16"/>
      <c r="AR69" s="23"/>
      <c r="AS69" s="23"/>
      <c r="AT69" s="23"/>
      <c r="AU69" s="53"/>
      <c r="AV69" s="55"/>
      <c r="AW69" s="23"/>
      <c r="AX69" s="748"/>
      <c r="AY69" s="718"/>
      <c r="AZ69" s="719"/>
      <c r="BA69" s="748"/>
      <c r="BB69" s="718"/>
      <c r="BC69" s="719"/>
      <c r="BD69" s="711"/>
      <c r="BE69" s="719"/>
      <c r="BF69" s="719"/>
      <c r="BG69" s="719"/>
      <c r="BH69" s="748"/>
      <c r="BI69" s="889"/>
      <c r="BJ69" s="785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</row>
    <row r="70" spans="1:132" ht="11.25" customHeight="1">
      <c r="A70" s="810">
        <v>537</v>
      </c>
      <c r="B70" s="717" t="s">
        <v>84</v>
      </c>
      <c r="C70" s="23"/>
      <c r="D70" s="331" t="s">
        <v>21</v>
      </c>
      <c r="E70" s="849" t="str">
        <f>"'"&amp;D70</f>
        <v>'01</v>
      </c>
      <c r="F70" s="332"/>
      <c r="G70" s="858">
        <v>3</v>
      </c>
      <c r="H70" s="749" t="s">
        <v>208</v>
      </c>
      <c r="I70" s="747" t="s">
        <v>133</v>
      </c>
      <c r="J70" s="761">
        <v>76.5</v>
      </c>
      <c r="K70" s="753"/>
      <c r="L70" s="753">
        <v>61.7</v>
      </c>
      <c r="M70" s="753">
        <v>58.9</v>
      </c>
      <c r="N70" s="745">
        <v>14.1</v>
      </c>
      <c r="O70" s="761">
        <f>(1799-P70+1)/1799*100</f>
        <v>80.76709282934964</v>
      </c>
      <c r="P70" s="327">
        <v>347</v>
      </c>
      <c r="Q70" s="764">
        <v>2.7</v>
      </c>
      <c r="R70" s="755">
        <v>-0.7</v>
      </c>
      <c r="S70" s="97">
        <f t="shared" si="0"/>
        <v>66.66666666666666</v>
      </c>
      <c r="T70" s="95">
        <v>6</v>
      </c>
      <c r="U70" s="95">
        <v>3</v>
      </c>
      <c r="V70" s="96"/>
      <c r="W70" s="95">
        <v>0</v>
      </c>
      <c r="X70" s="124">
        <v>21</v>
      </c>
      <c r="Y70" s="192">
        <v>68.3</v>
      </c>
      <c r="Z70" s="23"/>
      <c r="AA70" s="23"/>
      <c r="AB70" s="10"/>
      <c r="AC70" s="24"/>
      <c r="AD70" s="23"/>
      <c r="AE70" s="23"/>
      <c r="AF70" s="23"/>
      <c r="AG70" s="23"/>
      <c r="AH70" s="22"/>
      <c r="AI70" s="23"/>
      <c r="AJ70" s="23"/>
      <c r="AK70" s="23"/>
      <c r="AL70" s="24"/>
      <c r="AM70" s="23"/>
      <c r="AN70" s="23"/>
      <c r="AO70" s="23"/>
      <c r="AP70" s="23"/>
      <c r="AQ70" s="40"/>
      <c r="AR70" s="23"/>
      <c r="AS70" s="23"/>
      <c r="AT70" s="23"/>
      <c r="AU70" s="23"/>
      <c r="AV70" s="19"/>
      <c r="AW70" s="23"/>
      <c r="AX70" s="747"/>
      <c r="AY70" s="716">
        <v>4</v>
      </c>
      <c r="AZ70" s="717"/>
      <c r="BA70" s="747"/>
      <c r="BB70" s="716"/>
      <c r="BC70" s="717"/>
      <c r="BD70" s="710">
        <v>4</v>
      </c>
      <c r="BE70" s="717">
        <v>2</v>
      </c>
      <c r="BF70" s="717">
        <v>3</v>
      </c>
      <c r="BG70" s="717" t="s">
        <v>703</v>
      </c>
      <c r="BH70" s="747">
        <v>0</v>
      </c>
      <c r="BI70" s="804" t="s">
        <v>723</v>
      </c>
      <c r="BJ70" s="788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</row>
    <row r="71" spans="1:132" ht="11.25" customHeight="1">
      <c r="A71" s="811"/>
      <c r="B71" s="719"/>
      <c r="C71" s="23"/>
      <c r="D71" s="342"/>
      <c r="E71" s="850"/>
      <c r="F71" s="341"/>
      <c r="G71" s="863"/>
      <c r="H71" s="750"/>
      <c r="I71" s="748"/>
      <c r="J71" s="762"/>
      <c r="K71" s="754"/>
      <c r="L71" s="754"/>
      <c r="M71" s="754"/>
      <c r="N71" s="746"/>
      <c r="O71" s="762"/>
      <c r="P71" s="329"/>
      <c r="Q71" s="765"/>
      <c r="R71" s="756"/>
      <c r="S71" s="300">
        <f aca="true" t="shared" si="1" ref="S71:S87">T71/(T71+U71+W71)*100</f>
        <v>40</v>
      </c>
      <c r="T71" s="301">
        <v>4</v>
      </c>
      <c r="U71" s="301">
        <v>6</v>
      </c>
      <c r="V71" s="302"/>
      <c r="W71" s="301">
        <v>0</v>
      </c>
      <c r="X71" s="303">
        <v>153</v>
      </c>
      <c r="Y71" s="304">
        <f>(344-X71+1)/344*100</f>
        <v>55.81395348837209</v>
      </c>
      <c r="Z71" s="23"/>
      <c r="AA71" s="23"/>
      <c r="AB71" s="10"/>
      <c r="AC71" s="54"/>
      <c r="AD71" s="53"/>
      <c r="AE71" s="53"/>
      <c r="AF71" s="53"/>
      <c r="AG71" s="23"/>
      <c r="AH71" s="55"/>
      <c r="AI71" s="23"/>
      <c r="AJ71" s="23"/>
      <c r="AK71" s="23"/>
      <c r="AL71" s="15"/>
      <c r="AM71" s="11"/>
      <c r="AN71" s="11"/>
      <c r="AO71" s="11"/>
      <c r="AP71" s="11"/>
      <c r="AQ71" s="16"/>
      <c r="AR71" s="23"/>
      <c r="AS71" s="23"/>
      <c r="AT71" s="23"/>
      <c r="AU71" s="53"/>
      <c r="AV71" s="55"/>
      <c r="AW71" s="23"/>
      <c r="AX71" s="748"/>
      <c r="AY71" s="718"/>
      <c r="AZ71" s="719"/>
      <c r="BA71" s="748"/>
      <c r="BB71" s="718"/>
      <c r="BC71" s="719"/>
      <c r="BD71" s="711"/>
      <c r="BE71" s="719"/>
      <c r="BF71" s="719"/>
      <c r="BG71" s="719"/>
      <c r="BH71" s="748"/>
      <c r="BI71" s="805"/>
      <c r="BJ71" s="789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</row>
    <row r="72" spans="1:132" ht="11.25" customHeight="1">
      <c r="A72" s="818">
        <v>573</v>
      </c>
      <c r="B72" s="717" t="s">
        <v>86</v>
      </c>
      <c r="C72" s="23"/>
      <c r="D72" s="331" t="s">
        <v>21</v>
      </c>
      <c r="E72" s="849" t="str">
        <f>"'"&amp;D72</f>
        <v>'01</v>
      </c>
      <c r="F72" s="332"/>
      <c r="G72" s="858">
        <v>4</v>
      </c>
      <c r="H72" s="896" t="s">
        <v>613</v>
      </c>
      <c r="I72" s="880" t="s">
        <v>640</v>
      </c>
      <c r="J72" s="761">
        <v>99.6</v>
      </c>
      <c r="K72" s="753"/>
      <c r="L72" s="753">
        <v>99.7</v>
      </c>
      <c r="M72" s="753">
        <v>99.8</v>
      </c>
      <c r="N72" s="745">
        <v>98.6</v>
      </c>
      <c r="O72" s="761">
        <f>(1799-P72+1)/1799*100</f>
        <v>98.66592551417455</v>
      </c>
      <c r="P72" s="327">
        <v>25</v>
      </c>
      <c r="Q72" s="764">
        <v>3.7</v>
      </c>
      <c r="R72" s="755">
        <v>2.2</v>
      </c>
      <c r="S72" s="97">
        <f t="shared" si="1"/>
        <v>75</v>
      </c>
      <c r="T72" s="95">
        <v>9</v>
      </c>
      <c r="U72" s="95">
        <v>3</v>
      </c>
      <c r="V72" s="96"/>
      <c r="W72" s="95">
        <v>0</v>
      </c>
      <c r="X72" s="124">
        <v>5</v>
      </c>
      <c r="Y72" s="192">
        <v>93.8</v>
      </c>
      <c r="Z72" s="23"/>
      <c r="AA72" s="23"/>
      <c r="AB72" s="10"/>
      <c r="AC72" s="24"/>
      <c r="AD72" s="23"/>
      <c r="AE72" s="23"/>
      <c r="AF72" s="23"/>
      <c r="AG72" s="23"/>
      <c r="AH72" s="22"/>
      <c r="AI72" s="23"/>
      <c r="AJ72" s="23"/>
      <c r="AK72" s="23"/>
      <c r="AL72" s="24"/>
      <c r="AM72" s="23"/>
      <c r="AN72" s="23"/>
      <c r="AO72" s="23"/>
      <c r="AP72" s="23"/>
      <c r="AQ72" s="40"/>
      <c r="AR72" s="23"/>
      <c r="AS72" s="23"/>
      <c r="AT72" s="23"/>
      <c r="AU72" s="23"/>
      <c r="AV72" s="19"/>
      <c r="AW72" s="23"/>
      <c r="AX72" s="322"/>
      <c r="AY72" s="716"/>
      <c r="AZ72" s="717">
        <v>4</v>
      </c>
      <c r="BA72" s="747">
        <v>3</v>
      </c>
      <c r="BB72" s="716"/>
      <c r="BC72" s="717"/>
      <c r="BD72" s="710">
        <v>5</v>
      </c>
      <c r="BE72" s="717">
        <v>2</v>
      </c>
      <c r="BF72" s="717">
        <v>3</v>
      </c>
      <c r="BG72" s="717" t="s">
        <v>798</v>
      </c>
      <c r="BH72" s="747">
        <v>8</v>
      </c>
      <c r="BI72" s="804" t="s">
        <v>718</v>
      </c>
      <c r="BJ72" s="783"/>
      <c r="BK72" s="94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</row>
    <row r="73" spans="1:132" ht="11.25" customHeight="1">
      <c r="A73" s="819"/>
      <c r="B73" s="719"/>
      <c r="C73" s="23"/>
      <c r="D73" s="342"/>
      <c r="E73" s="850"/>
      <c r="F73" s="341"/>
      <c r="G73" s="863"/>
      <c r="H73" s="897"/>
      <c r="I73" s="748"/>
      <c r="J73" s="762"/>
      <c r="K73" s="754"/>
      <c r="L73" s="754"/>
      <c r="M73" s="754"/>
      <c r="N73" s="746"/>
      <c r="O73" s="762"/>
      <c r="P73" s="329"/>
      <c r="Q73" s="765"/>
      <c r="R73" s="756"/>
      <c r="S73" s="300">
        <f t="shared" si="1"/>
        <v>72.72727272727273</v>
      </c>
      <c r="T73" s="301">
        <v>8</v>
      </c>
      <c r="U73" s="301">
        <v>3</v>
      </c>
      <c r="V73" s="302"/>
      <c r="W73" s="301">
        <v>0</v>
      </c>
      <c r="X73" s="303">
        <v>50</v>
      </c>
      <c r="Y73" s="304">
        <f>(344-X73+1)/344*100</f>
        <v>85.75581395348837</v>
      </c>
      <c r="Z73" s="23"/>
      <c r="AA73" s="23"/>
      <c r="AB73" s="10"/>
      <c r="AC73" s="54"/>
      <c r="AD73" s="53"/>
      <c r="AE73" s="53"/>
      <c r="AF73" s="53"/>
      <c r="AG73" s="23"/>
      <c r="AH73" s="55"/>
      <c r="AI73" s="23"/>
      <c r="AJ73" s="23"/>
      <c r="AK73" s="23"/>
      <c r="AL73" s="15"/>
      <c r="AM73" s="11"/>
      <c r="AN73" s="11"/>
      <c r="AO73" s="11"/>
      <c r="AP73" s="11"/>
      <c r="AQ73" s="16"/>
      <c r="AR73" s="23"/>
      <c r="AS73" s="23"/>
      <c r="AT73" s="23"/>
      <c r="AU73" s="53"/>
      <c r="AV73" s="55"/>
      <c r="AW73" s="23"/>
      <c r="AX73" s="323"/>
      <c r="AY73" s="718"/>
      <c r="AZ73" s="719"/>
      <c r="BA73" s="748"/>
      <c r="BB73" s="718"/>
      <c r="BC73" s="719"/>
      <c r="BD73" s="711"/>
      <c r="BE73" s="719"/>
      <c r="BF73" s="719"/>
      <c r="BG73" s="719"/>
      <c r="BH73" s="748"/>
      <c r="BI73" s="805"/>
      <c r="BJ73" s="784"/>
      <c r="BK73" s="94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</row>
    <row r="74" spans="1:132" ht="11.25" customHeight="1">
      <c r="A74" s="914">
        <v>694</v>
      </c>
      <c r="B74" s="717" t="s">
        <v>87</v>
      </c>
      <c r="C74" s="23"/>
      <c r="D74" s="851" t="s">
        <v>21</v>
      </c>
      <c r="E74" s="849" t="str">
        <f>"'"&amp;D74</f>
        <v>'01</v>
      </c>
      <c r="F74" s="853"/>
      <c r="G74" s="858">
        <v>3</v>
      </c>
      <c r="H74" s="749" t="s">
        <v>209</v>
      </c>
      <c r="I74" s="747" t="s">
        <v>151</v>
      </c>
      <c r="J74" s="761">
        <v>91.2</v>
      </c>
      <c r="K74" s="753"/>
      <c r="L74" s="753">
        <v>92.6</v>
      </c>
      <c r="M74" s="753">
        <v>96.7</v>
      </c>
      <c r="N74" s="745">
        <v>69.3</v>
      </c>
      <c r="O74" s="761">
        <f>(1799-P74+1)/1799*100</f>
        <v>90.43913285158422</v>
      </c>
      <c r="P74" s="327">
        <v>173</v>
      </c>
      <c r="Q74" s="764">
        <v>2.3</v>
      </c>
      <c r="R74" s="755">
        <v>0.6</v>
      </c>
      <c r="S74" s="97">
        <f t="shared" si="1"/>
        <v>77.77777777777779</v>
      </c>
      <c r="T74" s="95">
        <v>7</v>
      </c>
      <c r="U74" s="95">
        <v>2</v>
      </c>
      <c r="V74" s="96"/>
      <c r="W74" s="95">
        <v>0</v>
      </c>
      <c r="X74" s="124">
        <v>5</v>
      </c>
      <c r="Y74" s="192">
        <v>92.9</v>
      </c>
      <c r="Z74" s="23"/>
      <c r="AA74" s="23"/>
      <c r="AB74" s="10"/>
      <c r="AC74" s="24"/>
      <c r="AD74" s="23"/>
      <c r="AE74" s="23"/>
      <c r="AF74" s="23"/>
      <c r="AG74" s="23"/>
      <c r="AH74" s="22"/>
      <c r="AI74" s="23"/>
      <c r="AJ74" s="23"/>
      <c r="AK74" s="23"/>
      <c r="AL74" s="24"/>
      <c r="AM74" s="23"/>
      <c r="AN74" s="23"/>
      <c r="AO74" s="23"/>
      <c r="AP74" s="23"/>
      <c r="AQ74" s="40"/>
      <c r="AR74" s="23"/>
      <c r="AS74" s="23"/>
      <c r="AT74" s="23"/>
      <c r="AU74" s="23"/>
      <c r="AV74" s="19"/>
      <c r="AW74" s="23"/>
      <c r="AX74" s="747"/>
      <c r="AY74" s="716"/>
      <c r="AZ74" s="717"/>
      <c r="BA74" s="747"/>
      <c r="BB74" s="716"/>
      <c r="BC74" s="717"/>
      <c r="BD74" s="710" t="s">
        <v>852</v>
      </c>
      <c r="BE74" s="717">
        <v>1</v>
      </c>
      <c r="BF74" s="717"/>
      <c r="BG74" s="717" t="s">
        <v>849</v>
      </c>
      <c r="BH74" s="747" t="s">
        <v>906</v>
      </c>
      <c r="BI74" s="804" t="s">
        <v>914</v>
      </c>
      <c r="BJ74" s="783"/>
      <c r="BK74" s="9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</row>
    <row r="75" spans="1:132" ht="11.25" customHeight="1">
      <c r="A75" s="915"/>
      <c r="B75" s="719"/>
      <c r="C75" s="23"/>
      <c r="D75" s="852"/>
      <c r="E75" s="850"/>
      <c r="F75" s="854"/>
      <c r="G75" s="863"/>
      <c r="H75" s="750"/>
      <c r="I75" s="748"/>
      <c r="J75" s="762"/>
      <c r="K75" s="754"/>
      <c r="L75" s="754"/>
      <c r="M75" s="754"/>
      <c r="N75" s="746"/>
      <c r="O75" s="762"/>
      <c r="P75" s="329"/>
      <c r="Q75" s="765"/>
      <c r="R75" s="756"/>
      <c r="S75" s="300">
        <f t="shared" si="1"/>
        <v>60</v>
      </c>
      <c r="T75" s="301">
        <v>6</v>
      </c>
      <c r="U75" s="301">
        <v>4</v>
      </c>
      <c r="V75" s="302"/>
      <c r="W75" s="301">
        <v>0</v>
      </c>
      <c r="X75" s="303">
        <v>204</v>
      </c>
      <c r="Y75" s="304">
        <f>(344-X75+1)/344*100</f>
        <v>40.98837209302326</v>
      </c>
      <c r="Z75" s="23"/>
      <c r="AA75" s="23"/>
      <c r="AB75" s="10"/>
      <c r="AC75" s="54"/>
      <c r="AD75" s="53"/>
      <c r="AE75" s="53"/>
      <c r="AF75" s="53"/>
      <c r="AG75" s="23"/>
      <c r="AH75" s="55"/>
      <c r="AI75" s="23"/>
      <c r="AJ75" s="23"/>
      <c r="AK75" s="23"/>
      <c r="AL75" s="15"/>
      <c r="AM75" s="11"/>
      <c r="AN75" s="11"/>
      <c r="AO75" s="11"/>
      <c r="AP75" s="11"/>
      <c r="AQ75" s="16"/>
      <c r="AR75" s="23"/>
      <c r="AS75" s="23"/>
      <c r="AT75" s="23"/>
      <c r="AU75" s="53"/>
      <c r="AV75" s="55"/>
      <c r="AW75" s="23"/>
      <c r="AX75" s="748"/>
      <c r="AY75" s="718"/>
      <c r="AZ75" s="719"/>
      <c r="BA75" s="748"/>
      <c r="BB75" s="718"/>
      <c r="BC75" s="719"/>
      <c r="BD75" s="711"/>
      <c r="BE75" s="719"/>
      <c r="BF75" s="719"/>
      <c r="BG75" s="719"/>
      <c r="BH75" s="748"/>
      <c r="BI75" s="805"/>
      <c r="BJ75" s="784"/>
      <c r="BK75" s="94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</row>
    <row r="76" spans="1:132" ht="11.25" customHeight="1">
      <c r="A76" s="810">
        <v>829</v>
      </c>
      <c r="B76" s="717" t="s">
        <v>88</v>
      </c>
      <c r="C76" s="23"/>
      <c r="D76" s="851" t="s">
        <v>22</v>
      </c>
      <c r="E76" s="849" t="str">
        <f>"'"&amp;D76</f>
        <v>'02</v>
      </c>
      <c r="F76" s="853"/>
      <c r="G76" s="858">
        <v>2</v>
      </c>
      <c r="H76" s="749" t="s">
        <v>184</v>
      </c>
      <c r="I76" s="747" t="s">
        <v>152</v>
      </c>
      <c r="J76" s="761">
        <v>72.1</v>
      </c>
      <c r="K76" s="753"/>
      <c r="L76" s="753">
        <v>75.7</v>
      </c>
      <c r="M76" s="753">
        <v>87.6</v>
      </c>
      <c r="N76" s="745">
        <v>86.4</v>
      </c>
      <c r="O76" s="761">
        <f>(1799-P76+1)/1799*100</f>
        <v>68.53807670928293</v>
      </c>
      <c r="P76" s="753">
        <v>567</v>
      </c>
      <c r="Q76" s="764">
        <v>2.7</v>
      </c>
      <c r="R76" s="755">
        <v>0.5</v>
      </c>
      <c r="S76" s="97">
        <f t="shared" si="1"/>
        <v>54.54545454545454</v>
      </c>
      <c r="T76" s="95">
        <v>6</v>
      </c>
      <c r="U76" s="95">
        <v>4</v>
      </c>
      <c r="V76" s="96"/>
      <c r="W76" s="95">
        <v>1</v>
      </c>
      <c r="X76" s="124">
        <v>8</v>
      </c>
      <c r="Y76" s="192">
        <v>82.1</v>
      </c>
      <c r="Z76" s="23"/>
      <c r="AA76" s="23"/>
      <c r="AB76" s="10"/>
      <c r="AC76" s="24"/>
      <c r="AD76" s="23"/>
      <c r="AE76" s="23"/>
      <c r="AF76" s="23"/>
      <c r="AG76" s="23"/>
      <c r="AH76" s="22"/>
      <c r="AI76" s="23"/>
      <c r="AJ76" s="23"/>
      <c r="AK76" s="23"/>
      <c r="AL76" s="24"/>
      <c r="AM76" s="23"/>
      <c r="AN76" s="23"/>
      <c r="AO76" s="23"/>
      <c r="AP76" s="23"/>
      <c r="AQ76" s="40"/>
      <c r="AR76" s="23"/>
      <c r="AS76" s="23"/>
      <c r="AT76" s="23"/>
      <c r="AU76" s="23"/>
      <c r="AV76" s="19"/>
      <c r="AW76" s="23"/>
      <c r="AX76" s="322"/>
      <c r="AY76" s="825"/>
      <c r="AZ76" s="712"/>
      <c r="BA76" s="830"/>
      <c r="BB76" s="825"/>
      <c r="BC76" s="712"/>
      <c r="BD76" s="712"/>
      <c r="BE76" s="712"/>
      <c r="BF76" s="712"/>
      <c r="BG76" s="712"/>
      <c r="BH76" s="830">
        <v>8</v>
      </c>
      <c r="BI76" s="847" t="s">
        <v>667</v>
      </c>
      <c r="BJ76" s="783"/>
      <c r="BK76" s="94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</row>
    <row r="77" spans="1:132" ht="11.25" customHeight="1">
      <c r="A77" s="811"/>
      <c r="B77" s="719"/>
      <c r="C77" s="23"/>
      <c r="D77" s="852"/>
      <c r="E77" s="850"/>
      <c r="F77" s="854"/>
      <c r="G77" s="863"/>
      <c r="H77" s="750"/>
      <c r="I77" s="748"/>
      <c r="J77" s="762"/>
      <c r="K77" s="754"/>
      <c r="L77" s="754"/>
      <c r="M77" s="754"/>
      <c r="N77" s="746"/>
      <c r="O77" s="762"/>
      <c r="P77" s="754"/>
      <c r="Q77" s="765"/>
      <c r="R77" s="756"/>
      <c r="S77" s="300">
        <f t="shared" si="1"/>
        <v>60</v>
      </c>
      <c r="T77" s="301">
        <v>6</v>
      </c>
      <c r="U77" s="301">
        <v>3</v>
      </c>
      <c r="V77" s="302"/>
      <c r="W77" s="301">
        <v>1</v>
      </c>
      <c r="X77" s="303">
        <v>76</v>
      </c>
      <c r="Y77" s="304">
        <f>(344-X77+1)/344*100</f>
        <v>78.19767441860465</v>
      </c>
      <c r="Z77" s="23"/>
      <c r="AA77" s="23"/>
      <c r="AB77" s="10"/>
      <c r="AC77" s="54"/>
      <c r="AD77" s="53"/>
      <c r="AE77" s="53"/>
      <c r="AF77" s="53"/>
      <c r="AG77" s="23"/>
      <c r="AH77" s="55"/>
      <c r="AI77" s="23"/>
      <c r="AJ77" s="23"/>
      <c r="AK77" s="23"/>
      <c r="AL77" s="15"/>
      <c r="AM77" s="11"/>
      <c r="AN77" s="11"/>
      <c r="AO77" s="11"/>
      <c r="AP77" s="11"/>
      <c r="AQ77" s="16"/>
      <c r="AR77" s="23"/>
      <c r="AS77" s="23"/>
      <c r="AT77" s="23"/>
      <c r="AU77" s="53"/>
      <c r="AV77" s="55"/>
      <c r="AW77" s="23"/>
      <c r="AX77" s="323"/>
      <c r="AY77" s="826"/>
      <c r="AZ77" s="713"/>
      <c r="BA77" s="831"/>
      <c r="BB77" s="826"/>
      <c r="BC77" s="713"/>
      <c r="BD77" s="713"/>
      <c r="BE77" s="713"/>
      <c r="BF77" s="713"/>
      <c r="BG77" s="713"/>
      <c r="BH77" s="831"/>
      <c r="BI77" s="848"/>
      <c r="BJ77" s="784"/>
      <c r="BK77" s="94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</row>
    <row r="78" spans="1:132" ht="11.25" customHeight="1">
      <c r="A78" s="800">
        <v>830</v>
      </c>
      <c r="B78" s="872" t="s">
        <v>89</v>
      </c>
      <c r="C78" s="23"/>
      <c r="D78" s="890" t="s">
        <v>22</v>
      </c>
      <c r="E78" s="894" t="str">
        <f>"'"&amp;D78</f>
        <v>'02</v>
      </c>
      <c r="F78" s="891"/>
      <c r="G78" s="858">
        <v>4</v>
      </c>
      <c r="H78" s="892" t="s">
        <v>614</v>
      </c>
      <c r="I78" s="880" t="s">
        <v>640</v>
      </c>
      <c r="J78" s="846">
        <v>92.4</v>
      </c>
      <c r="K78" s="846"/>
      <c r="L78" s="846">
        <v>98.3</v>
      </c>
      <c r="M78" s="846">
        <v>99.1</v>
      </c>
      <c r="N78" s="937">
        <v>99.6</v>
      </c>
      <c r="O78" s="761">
        <f>(1799-P78+1)/1799*100</f>
        <v>85.26959421901056</v>
      </c>
      <c r="P78" s="846">
        <v>266</v>
      </c>
      <c r="Q78" s="794">
        <v>2.8</v>
      </c>
      <c r="R78" s="794">
        <v>4.6</v>
      </c>
      <c r="S78" s="97">
        <f t="shared" si="1"/>
        <v>58.333333333333336</v>
      </c>
      <c r="T78" s="95">
        <v>7</v>
      </c>
      <c r="U78" s="95">
        <v>5</v>
      </c>
      <c r="V78" s="96"/>
      <c r="W78" s="95">
        <v>0</v>
      </c>
      <c r="X78" s="124">
        <v>17</v>
      </c>
      <c r="Y78" s="192">
        <v>75.4</v>
      </c>
      <c r="Z78" s="23"/>
      <c r="AA78" s="23"/>
      <c r="AB78" s="10"/>
      <c r="AC78" s="24"/>
      <c r="AD78" s="23"/>
      <c r="AE78" s="23"/>
      <c r="AF78" s="23"/>
      <c r="AG78" s="23"/>
      <c r="AH78" s="22"/>
      <c r="AI78" s="23"/>
      <c r="AJ78" s="23"/>
      <c r="AK78" s="23"/>
      <c r="AL78" s="24"/>
      <c r="AM78" s="23"/>
      <c r="AN78" s="23"/>
      <c r="AO78" s="23"/>
      <c r="AP78" s="23"/>
      <c r="AQ78" s="40"/>
      <c r="AR78" s="23"/>
      <c r="AS78" s="23"/>
      <c r="AT78" s="23"/>
      <c r="AU78" s="23"/>
      <c r="AV78" s="19"/>
      <c r="AW78" s="23"/>
      <c r="AX78" s="747"/>
      <c r="AY78" s="716">
        <v>2.5</v>
      </c>
      <c r="AZ78" s="717"/>
      <c r="BA78" s="747"/>
      <c r="BB78" s="716"/>
      <c r="BC78" s="717"/>
      <c r="BD78" s="710"/>
      <c r="BE78" s="717">
        <v>2.5</v>
      </c>
      <c r="BF78" s="717"/>
      <c r="BG78" s="717" t="s">
        <v>825</v>
      </c>
      <c r="BH78" s="747">
        <v>10</v>
      </c>
      <c r="BI78" s="889" t="s">
        <v>917</v>
      </c>
      <c r="BJ78" s="785"/>
      <c r="BK78" s="94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</row>
    <row r="79" spans="1:132" ht="11.25" customHeight="1">
      <c r="A79" s="800"/>
      <c r="B79" s="872"/>
      <c r="C79" s="23"/>
      <c r="D79" s="890"/>
      <c r="E79" s="894"/>
      <c r="F79" s="891"/>
      <c r="G79" s="863"/>
      <c r="H79" s="892"/>
      <c r="I79" s="748"/>
      <c r="J79" s="846"/>
      <c r="K79" s="846"/>
      <c r="L79" s="846"/>
      <c r="M79" s="846"/>
      <c r="N79" s="937"/>
      <c r="O79" s="762"/>
      <c r="P79" s="846"/>
      <c r="Q79" s="794"/>
      <c r="R79" s="794"/>
      <c r="S79" s="300">
        <f t="shared" si="1"/>
        <v>80</v>
      </c>
      <c r="T79" s="301">
        <v>8</v>
      </c>
      <c r="U79" s="301">
        <v>2</v>
      </c>
      <c r="V79" s="302"/>
      <c r="W79" s="301">
        <v>0</v>
      </c>
      <c r="X79" s="303">
        <v>85</v>
      </c>
      <c r="Y79" s="304">
        <f>(344-X79+1)/344*100</f>
        <v>75.5813953488372</v>
      </c>
      <c r="Z79" s="23"/>
      <c r="AA79" s="23"/>
      <c r="AB79" s="10"/>
      <c r="AC79" s="54"/>
      <c r="AD79" s="53"/>
      <c r="AE79" s="53"/>
      <c r="AF79" s="53"/>
      <c r="AG79" s="23"/>
      <c r="AH79" s="55"/>
      <c r="AI79" s="23"/>
      <c r="AJ79" s="23"/>
      <c r="AK79" s="23"/>
      <c r="AL79" s="15"/>
      <c r="AM79" s="11"/>
      <c r="AN79" s="11"/>
      <c r="AO79" s="11"/>
      <c r="AP79" s="11"/>
      <c r="AQ79" s="16"/>
      <c r="AR79" s="23"/>
      <c r="AS79" s="23"/>
      <c r="AT79" s="23"/>
      <c r="AU79" s="53"/>
      <c r="AV79" s="55"/>
      <c r="AW79" s="23"/>
      <c r="AX79" s="748"/>
      <c r="AY79" s="718"/>
      <c r="AZ79" s="719"/>
      <c r="BA79" s="748"/>
      <c r="BB79" s="718"/>
      <c r="BC79" s="719"/>
      <c r="BD79" s="711"/>
      <c r="BE79" s="719"/>
      <c r="BF79" s="719"/>
      <c r="BG79" s="719"/>
      <c r="BH79" s="748"/>
      <c r="BI79" s="889"/>
      <c r="BJ79" s="785"/>
      <c r="BK79" s="94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</row>
    <row r="80" spans="1:132" ht="11.25" customHeight="1">
      <c r="A80" s="798">
        <v>832</v>
      </c>
      <c r="B80" s="717" t="s">
        <v>90</v>
      </c>
      <c r="C80" s="23"/>
      <c r="D80" s="851" t="s">
        <v>22</v>
      </c>
      <c r="E80" s="849" t="str">
        <f>"'"&amp;D80</f>
        <v>'02</v>
      </c>
      <c r="F80" s="853"/>
      <c r="G80" s="858">
        <v>3</v>
      </c>
      <c r="H80" s="749" t="s">
        <v>185</v>
      </c>
      <c r="I80" s="747" t="s">
        <v>140</v>
      </c>
      <c r="J80" s="761">
        <v>44.8</v>
      </c>
      <c r="K80" s="753"/>
      <c r="L80" s="753">
        <v>58.8</v>
      </c>
      <c r="M80" s="753">
        <v>57.9</v>
      </c>
      <c r="N80" s="745">
        <v>67.6</v>
      </c>
      <c r="O80" s="761">
        <f>(1799-P80+1)/1799*100</f>
        <v>53.86325736520289</v>
      </c>
      <c r="P80" s="753">
        <v>831</v>
      </c>
      <c r="Q80" s="764">
        <v>2.6</v>
      </c>
      <c r="R80" s="755">
        <v>-1.1</v>
      </c>
      <c r="S80" s="97">
        <f t="shared" si="1"/>
        <v>44.44444444444444</v>
      </c>
      <c r="T80" s="95">
        <v>4</v>
      </c>
      <c r="U80" s="95">
        <v>5</v>
      </c>
      <c r="V80" s="96"/>
      <c r="W80" s="95">
        <v>0</v>
      </c>
      <c r="X80" s="124">
        <v>31</v>
      </c>
      <c r="Y80" s="665">
        <v>31.8</v>
      </c>
      <c r="Z80" s="634"/>
      <c r="AA80" s="634"/>
      <c r="AB80" s="635"/>
      <c r="AC80" s="636"/>
      <c r="AD80" s="634"/>
      <c r="AE80" s="634"/>
      <c r="AF80" s="634"/>
      <c r="AG80" s="634"/>
      <c r="AH80" s="637"/>
      <c r="AI80" s="634"/>
      <c r="AJ80" s="634"/>
      <c r="AK80" s="634"/>
      <c r="AL80" s="636"/>
      <c r="AM80" s="634"/>
      <c r="AN80" s="634"/>
      <c r="AO80" s="634"/>
      <c r="AP80" s="634"/>
      <c r="AQ80" s="638"/>
      <c r="AR80" s="634"/>
      <c r="AS80" s="634"/>
      <c r="AT80" s="634"/>
      <c r="AU80" s="634"/>
      <c r="AV80" s="639"/>
      <c r="AW80" s="634"/>
      <c r="AX80" s="830"/>
      <c r="AY80" s="825"/>
      <c r="AZ80" s="712"/>
      <c r="BA80" s="830"/>
      <c r="BB80" s="825"/>
      <c r="BC80" s="712"/>
      <c r="BD80" s="712"/>
      <c r="BE80" s="712"/>
      <c r="BF80" s="712"/>
      <c r="BG80" s="712"/>
      <c r="BH80" s="830">
        <v>0</v>
      </c>
      <c r="BI80" s="847" t="s">
        <v>719</v>
      </c>
      <c r="BJ80" s="783" t="s">
        <v>603</v>
      </c>
      <c r="BK80" s="94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</row>
    <row r="81" spans="1:132" ht="11.25" customHeight="1">
      <c r="A81" s="799"/>
      <c r="B81" s="719"/>
      <c r="C81" s="23"/>
      <c r="D81" s="852"/>
      <c r="E81" s="850"/>
      <c r="F81" s="854"/>
      <c r="G81" s="863"/>
      <c r="H81" s="750"/>
      <c r="I81" s="748"/>
      <c r="J81" s="762"/>
      <c r="K81" s="754"/>
      <c r="L81" s="754"/>
      <c r="M81" s="754"/>
      <c r="N81" s="746"/>
      <c r="O81" s="762"/>
      <c r="P81" s="754"/>
      <c r="Q81" s="765"/>
      <c r="R81" s="756"/>
      <c r="S81" s="300">
        <f t="shared" si="1"/>
        <v>30</v>
      </c>
      <c r="T81" s="301">
        <v>3</v>
      </c>
      <c r="U81" s="301">
        <v>5</v>
      </c>
      <c r="V81" s="302"/>
      <c r="W81" s="301">
        <v>2</v>
      </c>
      <c r="X81" s="303">
        <v>134</v>
      </c>
      <c r="Y81" s="666">
        <f>(344-X81+1)/344*100</f>
        <v>61.337209302325576</v>
      </c>
      <c r="Z81" s="634"/>
      <c r="AA81" s="634"/>
      <c r="AB81" s="635"/>
      <c r="AC81" s="640"/>
      <c r="AD81" s="641"/>
      <c r="AE81" s="641"/>
      <c r="AF81" s="641"/>
      <c r="AG81" s="634"/>
      <c r="AH81" s="642"/>
      <c r="AI81" s="634"/>
      <c r="AJ81" s="634"/>
      <c r="AK81" s="634"/>
      <c r="AL81" s="643"/>
      <c r="AM81" s="644"/>
      <c r="AN81" s="644"/>
      <c r="AO81" s="644"/>
      <c r="AP81" s="644"/>
      <c r="AQ81" s="645"/>
      <c r="AR81" s="634"/>
      <c r="AS81" s="634"/>
      <c r="AT81" s="634"/>
      <c r="AU81" s="641"/>
      <c r="AV81" s="642"/>
      <c r="AW81" s="634"/>
      <c r="AX81" s="831"/>
      <c r="AY81" s="826"/>
      <c r="AZ81" s="713"/>
      <c r="BA81" s="831"/>
      <c r="BB81" s="826"/>
      <c r="BC81" s="713"/>
      <c r="BD81" s="713"/>
      <c r="BE81" s="713"/>
      <c r="BF81" s="713"/>
      <c r="BG81" s="713"/>
      <c r="BH81" s="831"/>
      <c r="BI81" s="848"/>
      <c r="BJ81" s="784"/>
      <c r="BK81" s="94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</row>
    <row r="82" spans="1:132" ht="11.25" customHeight="1">
      <c r="A82" s="938">
        <v>868</v>
      </c>
      <c r="B82" s="717" t="s">
        <v>91</v>
      </c>
      <c r="C82" s="23"/>
      <c r="D82" s="851" t="s">
        <v>22</v>
      </c>
      <c r="E82" s="849" t="str">
        <f>"'"&amp;D82</f>
        <v>'02</v>
      </c>
      <c r="F82" s="853"/>
      <c r="G82" s="858">
        <v>3</v>
      </c>
      <c r="H82" s="749" t="s">
        <v>210</v>
      </c>
      <c r="I82" s="747" t="s">
        <v>152</v>
      </c>
      <c r="J82" s="761">
        <v>95.1</v>
      </c>
      <c r="K82" s="753"/>
      <c r="L82" s="753">
        <v>93.2</v>
      </c>
      <c r="M82" s="753">
        <v>88.7</v>
      </c>
      <c r="N82" s="745">
        <v>31.9</v>
      </c>
      <c r="O82" s="761">
        <f>(1799-P82+1)/1799*100</f>
        <v>93.94107837687604</v>
      </c>
      <c r="P82" s="753">
        <v>110</v>
      </c>
      <c r="Q82" s="764">
        <v>2.1</v>
      </c>
      <c r="R82" s="755">
        <v>1.2</v>
      </c>
      <c r="S82" s="97">
        <f t="shared" si="1"/>
        <v>72.72727272727273</v>
      </c>
      <c r="T82" s="95">
        <v>8</v>
      </c>
      <c r="U82" s="95">
        <v>3</v>
      </c>
      <c r="V82" s="96"/>
      <c r="W82" s="95">
        <v>0</v>
      </c>
      <c r="X82" s="124">
        <v>7</v>
      </c>
      <c r="Y82" s="192">
        <v>84.6</v>
      </c>
      <c r="Z82" s="23"/>
      <c r="AA82" s="23"/>
      <c r="AB82" s="10"/>
      <c r="AC82" s="24"/>
      <c r="AD82" s="23"/>
      <c r="AE82" s="23"/>
      <c r="AF82" s="23"/>
      <c r="AG82" s="23"/>
      <c r="AH82" s="22"/>
      <c r="AI82" s="23"/>
      <c r="AJ82" s="23"/>
      <c r="AK82" s="23"/>
      <c r="AL82" s="24"/>
      <c r="AM82" s="23"/>
      <c r="AN82" s="23"/>
      <c r="AO82" s="23"/>
      <c r="AP82" s="23"/>
      <c r="AQ82" s="40"/>
      <c r="AR82" s="23"/>
      <c r="AS82" s="23"/>
      <c r="AT82" s="23"/>
      <c r="AU82" s="23"/>
      <c r="AV82" s="19"/>
      <c r="AW82" s="23"/>
      <c r="AX82" s="747"/>
      <c r="AY82" s="716"/>
      <c r="AZ82" s="717"/>
      <c r="BA82" s="747" t="s">
        <v>720</v>
      </c>
      <c r="BB82" s="716"/>
      <c r="BC82" s="717"/>
      <c r="BD82" s="710" t="s">
        <v>843</v>
      </c>
      <c r="BE82" s="717" t="s">
        <v>831</v>
      </c>
      <c r="BF82" s="717" t="s">
        <v>843</v>
      </c>
      <c r="BG82" s="717"/>
      <c r="BH82" s="747">
        <v>0</v>
      </c>
      <c r="BI82" s="804" t="s">
        <v>722</v>
      </c>
      <c r="BJ82" s="783"/>
      <c r="BK82" s="94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</row>
    <row r="83" spans="1:132" ht="11.25" customHeight="1">
      <c r="A83" s="939"/>
      <c r="B83" s="719"/>
      <c r="C83" s="23"/>
      <c r="D83" s="852"/>
      <c r="E83" s="850"/>
      <c r="F83" s="854"/>
      <c r="G83" s="863"/>
      <c r="H83" s="750"/>
      <c r="I83" s="748"/>
      <c r="J83" s="762"/>
      <c r="K83" s="754"/>
      <c r="L83" s="754"/>
      <c r="M83" s="754"/>
      <c r="N83" s="746"/>
      <c r="O83" s="762"/>
      <c r="P83" s="754"/>
      <c r="Q83" s="765"/>
      <c r="R83" s="756"/>
      <c r="S83" s="300">
        <f t="shared" si="1"/>
        <v>30</v>
      </c>
      <c r="T83" s="301">
        <v>3</v>
      </c>
      <c r="U83" s="301">
        <v>4</v>
      </c>
      <c r="V83" s="302"/>
      <c r="W83" s="301">
        <v>3</v>
      </c>
      <c r="X83" s="303">
        <v>203</v>
      </c>
      <c r="Y83" s="304">
        <f>(344-X83+1)/344*100</f>
        <v>41.27906976744186</v>
      </c>
      <c r="Z83" s="23"/>
      <c r="AA83" s="23"/>
      <c r="AB83" s="10"/>
      <c r="AC83" s="54"/>
      <c r="AD83" s="53"/>
      <c r="AE83" s="53"/>
      <c r="AF83" s="53"/>
      <c r="AG83" s="23"/>
      <c r="AH83" s="55"/>
      <c r="AI83" s="23"/>
      <c r="AJ83" s="23"/>
      <c r="AK83" s="23"/>
      <c r="AL83" s="15"/>
      <c r="AM83" s="11"/>
      <c r="AN83" s="11"/>
      <c r="AO83" s="11"/>
      <c r="AP83" s="11"/>
      <c r="AQ83" s="16"/>
      <c r="AR83" s="23"/>
      <c r="AS83" s="23"/>
      <c r="AT83" s="23"/>
      <c r="AU83" s="53"/>
      <c r="AV83" s="55"/>
      <c r="AW83" s="23"/>
      <c r="AX83" s="748"/>
      <c r="AY83" s="718"/>
      <c r="AZ83" s="719"/>
      <c r="BA83" s="748"/>
      <c r="BB83" s="718"/>
      <c r="BC83" s="719"/>
      <c r="BD83" s="711"/>
      <c r="BE83" s="719"/>
      <c r="BF83" s="719"/>
      <c r="BG83" s="719"/>
      <c r="BH83" s="748"/>
      <c r="BI83" s="805"/>
      <c r="BJ83" s="784"/>
      <c r="BK83" s="94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</row>
    <row r="84" spans="1:132" ht="11.25" customHeight="1">
      <c r="A84" s="838">
        <v>888</v>
      </c>
      <c r="B84" s="872" t="s">
        <v>221</v>
      </c>
      <c r="C84" s="23"/>
      <c r="D84" s="890" t="s">
        <v>22</v>
      </c>
      <c r="E84" s="894" t="str">
        <f>"'"&amp;D84</f>
        <v>'02</v>
      </c>
      <c r="F84" s="891"/>
      <c r="G84" s="858">
        <v>2</v>
      </c>
      <c r="H84" s="895" t="s">
        <v>584</v>
      </c>
      <c r="I84" s="747" t="s">
        <v>387</v>
      </c>
      <c r="J84" s="846">
        <v>53.4</v>
      </c>
      <c r="K84" s="846"/>
      <c r="L84" s="846">
        <v>62.3</v>
      </c>
      <c r="M84" s="846">
        <v>75</v>
      </c>
      <c r="N84" s="846">
        <v>44.1</v>
      </c>
      <c r="O84" s="761">
        <f>(1799-P84+1)/1799*100</f>
        <v>55.41967759866593</v>
      </c>
      <c r="P84" s="846">
        <v>803</v>
      </c>
      <c r="Q84" s="794">
        <v>2.6</v>
      </c>
      <c r="R84" s="794">
        <v>2.3</v>
      </c>
      <c r="S84" s="97">
        <f t="shared" si="1"/>
        <v>54.54545454545454</v>
      </c>
      <c r="T84" s="95">
        <v>6</v>
      </c>
      <c r="U84" s="95">
        <v>5</v>
      </c>
      <c r="V84" s="96"/>
      <c r="W84" s="95">
        <v>0</v>
      </c>
      <c r="X84" s="124">
        <v>10</v>
      </c>
      <c r="Y84" s="192">
        <v>82</v>
      </c>
      <c r="Z84" s="23"/>
      <c r="AA84" s="23"/>
      <c r="AB84" s="10"/>
      <c r="AC84" s="24"/>
      <c r="AD84" s="23"/>
      <c r="AE84" s="23"/>
      <c r="AF84" s="23"/>
      <c r="AG84" s="23"/>
      <c r="AH84" s="22"/>
      <c r="AI84" s="23"/>
      <c r="AJ84" s="23"/>
      <c r="AK84" s="23"/>
      <c r="AL84" s="24"/>
      <c r="AM84" s="23"/>
      <c r="AN84" s="23"/>
      <c r="AO84" s="23"/>
      <c r="AP84" s="23"/>
      <c r="AQ84" s="40"/>
      <c r="AR84" s="23"/>
      <c r="AS84" s="23"/>
      <c r="AT84" s="23"/>
      <c r="AU84" s="23"/>
      <c r="AV84" s="19"/>
      <c r="AW84" s="23"/>
      <c r="AX84" s="747"/>
      <c r="AY84" s="825"/>
      <c r="AZ84" s="712"/>
      <c r="BA84" s="830"/>
      <c r="BB84" s="825"/>
      <c r="BC84" s="712"/>
      <c r="BD84" s="712"/>
      <c r="BE84" s="712"/>
      <c r="BF84" s="712"/>
      <c r="BG84" s="712"/>
      <c r="BH84" s="830">
        <v>4</v>
      </c>
      <c r="BI84" s="893" t="s">
        <v>721</v>
      </c>
      <c r="BJ84" s="785"/>
      <c r="BK84" s="9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</row>
    <row r="85" spans="1:132" ht="11.25" customHeight="1">
      <c r="A85" s="838"/>
      <c r="B85" s="872"/>
      <c r="C85" s="23"/>
      <c r="D85" s="890"/>
      <c r="E85" s="894"/>
      <c r="F85" s="891"/>
      <c r="G85" s="863"/>
      <c r="H85" s="895"/>
      <c r="I85" s="748"/>
      <c r="J85" s="846"/>
      <c r="K85" s="846"/>
      <c r="L85" s="846"/>
      <c r="M85" s="846"/>
      <c r="N85" s="846"/>
      <c r="O85" s="762"/>
      <c r="P85" s="846"/>
      <c r="Q85" s="794"/>
      <c r="R85" s="794"/>
      <c r="S85" s="300">
        <f t="shared" si="1"/>
        <v>40</v>
      </c>
      <c r="T85" s="301">
        <v>4</v>
      </c>
      <c r="U85" s="301">
        <v>5</v>
      </c>
      <c r="V85" s="302"/>
      <c r="W85" s="301">
        <v>1</v>
      </c>
      <c r="X85" s="303">
        <v>209</v>
      </c>
      <c r="Y85" s="304">
        <f>(344-X85+1)/344*100</f>
        <v>39.53488372093023</v>
      </c>
      <c r="Z85" s="23"/>
      <c r="AA85" s="23"/>
      <c r="AB85" s="10"/>
      <c r="AC85" s="54"/>
      <c r="AD85" s="53"/>
      <c r="AE85" s="53"/>
      <c r="AF85" s="53"/>
      <c r="AG85" s="23"/>
      <c r="AH85" s="55"/>
      <c r="AI85" s="23"/>
      <c r="AJ85" s="23"/>
      <c r="AK85" s="23"/>
      <c r="AL85" s="15"/>
      <c r="AM85" s="11"/>
      <c r="AN85" s="11"/>
      <c r="AO85" s="11"/>
      <c r="AP85" s="11"/>
      <c r="AQ85" s="16"/>
      <c r="AR85" s="23"/>
      <c r="AS85" s="23"/>
      <c r="AT85" s="23"/>
      <c r="AU85" s="53"/>
      <c r="AV85" s="55"/>
      <c r="AW85" s="23"/>
      <c r="AX85" s="748"/>
      <c r="AY85" s="826"/>
      <c r="AZ85" s="713"/>
      <c r="BA85" s="831"/>
      <c r="BB85" s="826"/>
      <c r="BC85" s="713"/>
      <c r="BD85" s="713"/>
      <c r="BE85" s="713"/>
      <c r="BF85" s="713"/>
      <c r="BG85" s="713"/>
      <c r="BH85" s="831"/>
      <c r="BI85" s="893"/>
      <c r="BJ85" s="785"/>
      <c r="BK85" s="94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</row>
    <row r="86" spans="1:132" ht="11.25" customHeight="1">
      <c r="A86" s="919">
        <v>910</v>
      </c>
      <c r="B86" s="717" t="s">
        <v>92</v>
      </c>
      <c r="C86" s="23"/>
      <c r="D86" s="851" t="s">
        <v>22</v>
      </c>
      <c r="E86" s="849" t="str">
        <f>"'"&amp;D86</f>
        <v>'02</v>
      </c>
      <c r="F86" s="853"/>
      <c r="G86" s="858">
        <v>4</v>
      </c>
      <c r="H86" s="868" t="s">
        <v>621</v>
      </c>
      <c r="I86" s="880" t="s">
        <v>642</v>
      </c>
      <c r="J86" s="761">
        <v>99.2</v>
      </c>
      <c r="K86" s="753"/>
      <c r="L86" s="753">
        <v>99.5</v>
      </c>
      <c r="M86" s="753">
        <v>99</v>
      </c>
      <c r="N86" s="745">
        <v>97.9</v>
      </c>
      <c r="O86" s="761">
        <f>(1799-P86+1)/1799*100</f>
        <v>81.87882156753751</v>
      </c>
      <c r="P86" s="753">
        <v>327</v>
      </c>
      <c r="Q86" s="764">
        <v>3.3</v>
      </c>
      <c r="R86" s="755">
        <v>2.2</v>
      </c>
      <c r="S86" s="97">
        <f t="shared" si="1"/>
        <v>50</v>
      </c>
      <c r="T86" s="95">
        <v>6</v>
      </c>
      <c r="U86" s="95">
        <v>4</v>
      </c>
      <c r="V86" s="96"/>
      <c r="W86" s="95">
        <v>2</v>
      </c>
      <c r="X86" s="124">
        <v>19</v>
      </c>
      <c r="Y86" s="192">
        <v>72.3</v>
      </c>
      <c r="Z86" s="23"/>
      <c r="AA86" s="23"/>
      <c r="AB86" s="10"/>
      <c r="AC86" s="24"/>
      <c r="AD86" s="23"/>
      <c r="AE86" s="23"/>
      <c r="AF86" s="23"/>
      <c r="AG86" s="23"/>
      <c r="AH86" s="22"/>
      <c r="AI86" s="23"/>
      <c r="AJ86" s="23"/>
      <c r="AK86" s="23"/>
      <c r="AL86" s="24"/>
      <c r="AM86" s="23"/>
      <c r="AN86" s="23"/>
      <c r="AO86" s="23"/>
      <c r="AP86" s="23"/>
      <c r="AQ86" s="40"/>
      <c r="AR86" s="23"/>
      <c r="AS86" s="23"/>
      <c r="AT86" s="23"/>
      <c r="AU86" s="23"/>
      <c r="AV86" s="19"/>
      <c r="AW86" s="23"/>
      <c r="AX86" s="747"/>
      <c r="AY86" s="716"/>
      <c r="AZ86" s="717"/>
      <c r="BA86" s="747"/>
      <c r="BB86" s="716"/>
      <c r="BC86" s="717"/>
      <c r="BD86" s="710">
        <v>5</v>
      </c>
      <c r="BE86" s="717">
        <v>5</v>
      </c>
      <c r="BF86" s="717">
        <v>3.5</v>
      </c>
      <c r="BG86" s="717" t="s">
        <v>797</v>
      </c>
      <c r="BH86" s="747">
        <v>6</v>
      </c>
      <c r="BI86" s="874" t="s">
        <v>788</v>
      </c>
      <c r="BJ86" s="783"/>
      <c r="BK86" s="94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</row>
    <row r="87" spans="1:132" ht="11.25" customHeight="1">
      <c r="A87" s="920"/>
      <c r="B87" s="719"/>
      <c r="C87" s="23"/>
      <c r="D87" s="852"/>
      <c r="E87" s="850"/>
      <c r="F87" s="854"/>
      <c r="G87" s="863"/>
      <c r="H87" s="869"/>
      <c r="I87" s="748"/>
      <c r="J87" s="762"/>
      <c r="K87" s="754"/>
      <c r="L87" s="754"/>
      <c r="M87" s="754"/>
      <c r="N87" s="746"/>
      <c r="O87" s="762"/>
      <c r="P87" s="754"/>
      <c r="Q87" s="765"/>
      <c r="R87" s="756"/>
      <c r="S87" s="300">
        <f t="shared" si="1"/>
        <v>70</v>
      </c>
      <c r="T87" s="301">
        <v>7</v>
      </c>
      <c r="U87" s="301">
        <v>3</v>
      </c>
      <c r="V87" s="302"/>
      <c r="W87" s="301">
        <v>0</v>
      </c>
      <c r="X87" s="303">
        <v>43</v>
      </c>
      <c r="Y87" s="304">
        <f>(344-X87+1)/344*100</f>
        <v>87.79069767441861</v>
      </c>
      <c r="Z87" s="23"/>
      <c r="AA87" s="23"/>
      <c r="AB87" s="10"/>
      <c r="AC87" s="54"/>
      <c r="AD87" s="53"/>
      <c r="AE87" s="53"/>
      <c r="AF87" s="53"/>
      <c r="AG87" s="23"/>
      <c r="AH87" s="55"/>
      <c r="AI87" s="23"/>
      <c r="AJ87" s="23"/>
      <c r="AK87" s="23"/>
      <c r="AL87" s="15"/>
      <c r="AM87" s="11"/>
      <c r="AN87" s="11"/>
      <c r="AO87" s="11"/>
      <c r="AP87" s="11"/>
      <c r="AQ87" s="16"/>
      <c r="AR87" s="23"/>
      <c r="AS87" s="23"/>
      <c r="AT87" s="23"/>
      <c r="AU87" s="53"/>
      <c r="AV87" s="55"/>
      <c r="AW87" s="23"/>
      <c r="AX87" s="748"/>
      <c r="AY87" s="718"/>
      <c r="AZ87" s="719"/>
      <c r="BA87" s="748"/>
      <c r="BB87" s="718"/>
      <c r="BC87" s="719"/>
      <c r="BD87" s="711"/>
      <c r="BE87" s="719"/>
      <c r="BF87" s="719"/>
      <c r="BG87" s="719"/>
      <c r="BH87" s="748"/>
      <c r="BI87" s="875"/>
      <c r="BJ87" s="784"/>
      <c r="BK87" s="94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</row>
    <row r="88" spans="1:132" ht="11.25" customHeight="1">
      <c r="A88" s="798">
        <v>980</v>
      </c>
      <c r="B88" s="717" t="s">
        <v>174</v>
      </c>
      <c r="C88" s="23"/>
      <c r="D88" s="851" t="s">
        <v>22</v>
      </c>
      <c r="E88" s="849" t="str">
        <f>"'"&amp;D88</f>
        <v>'02</v>
      </c>
      <c r="F88" s="853"/>
      <c r="G88" s="858">
        <v>2</v>
      </c>
      <c r="H88" s="749" t="s">
        <v>186</v>
      </c>
      <c r="I88" s="747" t="s">
        <v>93</v>
      </c>
      <c r="J88" s="761">
        <v>52.7</v>
      </c>
      <c r="K88" s="753"/>
      <c r="L88" s="753">
        <v>67</v>
      </c>
      <c r="M88" s="753">
        <v>68.7</v>
      </c>
      <c r="N88" s="745">
        <v>82.6</v>
      </c>
      <c r="O88" s="761">
        <f>(1799-P88+1)/1799*100</f>
        <v>45.803224013340746</v>
      </c>
      <c r="P88" s="753">
        <v>976</v>
      </c>
      <c r="Q88" s="764">
        <v>1.1</v>
      </c>
      <c r="R88" s="755">
        <v>-1.4</v>
      </c>
      <c r="S88" s="716">
        <f>T88/(T88+U88+W88)*100</f>
        <v>40</v>
      </c>
      <c r="T88" s="717">
        <v>4</v>
      </c>
      <c r="U88" s="717">
        <v>6</v>
      </c>
      <c r="V88" s="96"/>
      <c r="W88" s="717">
        <v>0</v>
      </c>
      <c r="X88" s="827">
        <v>27</v>
      </c>
      <c r="Y88" s="745">
        <v>55.2</v>
      </c>
      <c r="Z88" s="23"/>
      <c r="AA88" s="23"/>
      <c r="AB88" s="10"/>
      <c r="AC88" s="24"/>
      <c r="AD88" s="23"/>
      <c r="AE88" s="23"/>
      <c r="AF88" s="23"/>
      <c r="AG88" s="23"/>
      <c r="AH88" s="22"/>
      <c r="AI88" s="23"/>
      <c r="AJ88" s="23"/>
      <c r="AK88" s="23"/>
      <c r="AL88" s="24"/>
      <c r="AM88" s="23"/>
      <c r="AN88" s="23"/>
      <c r="AO88" s="23"/>
      <c r="AP88" s="23"/>
      <c r="AQ88" s="40"/>
      <c r="AR88" s="23"/>
      <c r="AS88" s="23"/>
      <c r="AT88" s="23"/>
      <c r="AU88" s="23"/>
      <c r="AV88" s="19"/>
      <c r="AW88" s="23"/>
      <c r="AX88" s="747"/>
      <c r="AY88" s="716">
        <v>2</v>
      </c>
      <c r="AZ88" s="717"/>
      <c r="BA88" s="747"/>
      <c r="BB88" s="716"/>
      <c r="BC88" s="717"/>
      <c r="BD88" s="710"/>
      <c r="BE88" s="717">
        <v>1</v>
      </c>
      <c r="BF88" s="717"/>
      <c r="BG88" s="717" t="s">
        <v>794</v>
      </c>
      <c r="BH88" s="747">
        <v>0</v>
      </c>
      <c r="BI88" s="804" t="s">
        <v>790</v>
      </c>
      <c r="BJ88" s="783"/>
      <c r="BK88" s="94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</row>
    <row r="89" spans="1:132" ht="11.25" customHeight="1">
      <c r="A89" s="799"/>
      <c r="B89" s="719"/>
      <c r="C89" s="23"/>
      <c r="D89" s="852"/>
      <c r="E89" s="850"/>
      <c r="F89" s="854"/>
      <c r="G89" s="863"/>
      <c r="H89" s="750"/>
      <c r="I89" s="748"/>
      <c r="J89" s="762"/>
      <c r="K89" s="754"/>
      <c r="L89" s="754"/>
      <c r="M89" s="754"/>
      <c r="N89" s="746"/>
      <c r="O89" s="762"/>
      <c r="P89" s="754"/>
      <c r="Q89" s="765"/>
      <c r="R89" s="756"/>
      <c r="S89" s="718"/>
      <c r="T89" s="719"/>
      <c r="U89" s="719"/>
      <c r="V89" s="96"/>
      <c r="W89" s="719"/>
      <c r="X89" s="828"/>
      <c r="Y89" s="746"/>
      <c r="Z89" s="23"/>
      <c r="AA89" s="23"/>
      <c r="AB89" s="10"/>
      <c r="AC89" s="54"/>
      <c r="AD89" s="53"/>
      <c r="AE89" s="53"/>
      <c r="AF89" s="53"/>
      <c r="AG89" s="23"/>
      <c r="AH89" s="55"/>
      <c r="AI89" s="23"/>
      <c r="AJ89" s="23"/>
      <c r="AK89" s="23"/>
      <c r="AL89" s="15"/>
      <c r="AM89" s="11"/>
      <c r="AN89" s="11"/>
      <c r="AO89" s="11"/>
      <c r="AP89" s="11"/>
      <c r="AQ89" s="16"/>
      <c r="AR89" s="23"/>
      <c r="AS89" s="23"/>
      <c r="AT89" s="23"/>
      <c r="AU89" s="53"/>
      <c r="AV89" s="55"/>
      <c r="AW89" s="23"/>
      <c r="AX89" s="748"/>
      <c r="AY89" s="718"/>
      <c r="AZ89" s="719"/>
      <c r="BA89" s="748"/>
      <c r="BB89" s="718"/>
      <c r="BC89" s="719"/>
      <c r="BD89" s="711"/>
      <c r="BE89" s="719"/>
      <c r="BF89" s="719"/>
      <c r="BG89" s="719"/>
      <c r="BH89" s="748"/>
      <c r="BI89" s="805"/>
      <c r="BJ89" s="784"/>
      <c r="BK89" s="34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</row>
    <row r="90" spans="1:132" ht="11.25" customHeight="1">
      <c r="A90" s="841">
        <v>1018</v>
      </c>
      <c r="B90" s="872" t="s">
        <v>222</v>
      </c>
      <c r="C90" s="23"/>
      <c r="D90" s="890" t="s">
        <v>23</v>
      </c>
      <c r="E90" s="894" t="str">
        <f>"'"&amp;D90</f>
        <v>'03</v>
      </c>
      <c r="F90" s="891"/>
      <c r="G90" s="858">
        <v>2</v>
      </c>
      <c r="H90" s="892" t="s">
        <v>187</v>
      </c>
      <c r="I90" s="747" t="s">
        <v>63</v>
      </c>
      <c r="J90" s="846">
        <v>85.2</v>
      </c>
      <c r="K90" s="846"/>
      <c r="L90" s="846">
        <v>90.5</v>
      </c>
      <c r="M90" s="846">
        <v>86.2</v>
      </c>
      <c r="N90" s="846">
        <v>40.4</v>
      </c>
      <c r="O90" s="761">
        <f>(1799-P90+1)/1799*100</f>
        <v>82.0455808782657</v>
      </c>
      <c r="P90" s="846">
        <v>324</v>
      </c>
      <c r="Q90" s="794">
        <v>1.8</v>
      </c>
      <c r="R90" s="794">
        <v>1.9</v>
      </c>
      <c r="S90" s="790">
        <f>T90/(T90+U90+W90)*100</f>
        <v>72.72727272727273</v>
      </c>
      <c r="T90" s="872">
        <v>8</v>
      </c>
      <c r="U90" s="872">
        <v>3</v>
      </c>
      <c r="V90" s="96"/>
      <c r="W90" s="872">
        <v>0</v>
      </c>
      <c r="X90" s="888">
        <v>9</v>
      </c>
      <c r="Y90" s="873">
        <v>79.5</v>
      </c>
      <c r="Z90" s="23"/>
      <c r="AA90" s="23"/>
      <c r="AB90" s="10"/>
      <c r="AC90" s="24"/>
      <c r="AD90" s="23"/>
      <c r="AE90" s="23"/>
      <c r="AF90" s="23"/>
      <c r="AG90" s="23"/>
      <c r="AH90" s="22"/>
      <c r="AI90" s="23"/>
      <c r="AJ90" s="23"/>
      <c r="AK90" s="23"/>
      <c r="AL90" s="24"/>
      <c r="AM90" s="23"/>
      <c r="AN90" s="23"/>
      <c r="AO90" s="23"/>
      <c r="AP90" s="23"/>
      <c r="AQ90" s="40"/>
      <c r="AR90" s="23"/>
      <c r="AS90" s="23"/>
      <c r="AT90" s="23"/>
      <c r="AU90" s="23"/>
      <c r="AV90" s="19"/>
      <c r="AW90" s="23"/>
      <c r="AX90" s="747"/>
      <c r="AY90" s="716"/>
      <c r="AZ90" s="717"/>
      <c r="BA90" s="747"/>
      <c r="BB90" s="716"/>
      <c r="BC90" s="717"/>
      <c r="BD90" s="710">
        <v>4</v>
      </c>
      <c r="BE90" s="717" t="s">
        <v>804</v>
      </c>
      <c r="BF90" s="717"/>
      <c r="BG90" s="717" t="s">
        <v>809</v>
      </c>
      <c r="BH90" s="747">
        <v>2</v>
      </c>
      <c r="BI90" s="889" t="s">
        <v>803</v>
      </c>
      <c r="BJ90" s="785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</row>
    <row r="91" spans="1:132" ht="11.25" customHeight="1">
      <c r="A91" s="841"/>
      <c r="B91" s="872"/>
      <c r="C91" s="23"/>
      <c r="D91" s="890"/>
      <c r="E91" s="894"/>
      <c r="F91" s="891"/>
      <c r="G91" s="863"/>
      <c r="H91" s="892"/>
      <c r="I91" s="748"/>
      <c r="J91" s="846"/>
      <c r="K91" s="846"/>
      <c r="L91" s="846"/>
      <c r="M91" s="846"/>
      <c r="N91" s="846"/>
      <c r="O91" s="762"/>
      <c r="P91" s="846"/>
      <c r="Q91" s="794"/>
      <c r="R91" s="794"/>
      <c r="S91" s="790"/>
      <c r="T91" s="872"/>
      <c r="U91" s="872"/>
      <c r="V91" s="96"/>
      <c r="W91" s="872"/>
      <c r="X91" s="888"/>
      <c r="Y91" s="873"/>
      <c r="Z91" s="23"/>
      <c r="AA91" s="23"/>
      <c r="AB91" s="10"/>
      <c r="AC91" s="54"/>
      <c r="AD91" s="53"/>
      <c r="AE91" s="53"/>
      <c r="AF91" s="53"/>
      <c r="AG91" s="23"/>
      <c r="AH91" s="55"/>
      <c r="AI91" s="23"/>
      <c r="AJ91" s="23"/>
      <c r="AK91" s="23"/>
      <c r="AL91" s="15"/>
      <c r="AM91" s="11"/>
      <c r="AN91" s="11"/>
      <c r="AO91" s="11"/>
      <c r="AP91" s="11"/>
      <c r="AQ91" s="16"/>
      <c r="AR91" s="23"/>
      <c r="AS91" s="23"/>
      <c r="AT91" s="23"/>
      <c r="AU91" s="53"/>
      <c r="AV91" s="55"/>
      <c r="AW91" s="23"/>
      <c r="AX91" s="748"/>
      <c r="AY91" s="718"/>
      <c r="AZ91" s="719"/>
      <c r="BA91" s="748"/>
      <c r="BB91" s="718"/>
      <c r="BC91" s="719"/>
      <c r="BD91" s="711"/>
      <c r="BE91" s="719"/>
      <c r="BF91" s="719"/>
      <c r="BG91" s="719"/>
      <c r="BH91" s="748"/>
      <c r="BI91" s="889"/>
      <c r="BJ91" s="785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</row>
    <row r="92" spans="1:132" ht="11.25" customHeight="1">
      <c r="A92" s="786" t="s">
        <v>383</v>
      </c>
      <c r="B92" s="717" t="s">
        <v>94</v>
      </c>
      <c r="C92" s="23"/>
      <c r="D92" s="331" t="s">
        <v>23</v>
      </c>
      <c r="E92" s="849" t="str">
        <f>"'"&amp;D92</f>
        <v>'03</v>
      </c>
      <c r="F92" s="332"/>
      <c r="G92" s="858">
        <v>2</v>
      </c>
      <c r="H92" s="749" t="s">
        <v>188</v>
      </c>
      <c r="I92" s="747" t="s">
        <v>63</v>
      </c>
      <c r="J92" s="761">
        <v>83.7</v>
      </c>
      <c r="K92" s="327"/>
      <c r="L92" s="753">
        <v>82.6</v>
      </c>
      <c r="M92" s="753">
        <v>78.7</v>
      </c>
      <c r="N92" s="745">
        <v>44.1</v>
      </c>
      <c r="O92" s="761">
        <f>(1799-P92+1)/1799*100</f>
        <v>88.82712618121178</v>
      </c>
      <c r="P92" s="753">
        <v>202</v>
      </c>
      <c r="Q92" s="764">
        <v>1.5</v>
      </c>
      <c r="R92" s="755">
        <v>2.2</v>
      </c>
      <c r="S92" s="716">
        <f>T92/(T92+U92+W92)*100</f>
        <v>63.63636363636363</v>
      </c>
      <c r="T92" s="717">
        <v>7</v>
      </c>
      <c r="U92" s="717">
        <v>4</v>
      </c>
      <c r="V92" s="96"/>
      <c r="W92" s="717">
        <v>0</v>
      </c>
      <c r="X92" s="827">
        <v>15</v>
      </c>
      <c r="Y92" s="745">
        <v>64.1</v>
      </c>
      <c r="Z92" s="23"/>
      <c r="AA92" s="23"/>
      <c r="AB92" s="10"/>
      <c r="AC92" s="24"/>
      <c r="AD92" s="23"/>
      <c r="AE92" s="23"/>
      <c r="AF92" s="23"/>
      <c r="AG92" s="23"/>
      <c r="AH92" s="22"/>
      <c r="AI92" s="23"/>
      <c r="AJ92" s="23"/>
      <c r="AK92" s="23"/>
      <c r="AL92" s="24"/>
      <c r="AM92" s="23"/>
      <c r="AN92" s="23"/>
      <c r="AO92" s="23"/>
      <c r="AP92" s="23"/>
      <c r="AQ92" s="40"/>
      <c r="AR92" s="23"/>
      <c r="AS92" s="23"/>
      <c r="AT92" s="23"/>
      <c r="AU92" s="23"/>
      <c r="AV92" s="19"/>
      <c r="AW92" s="23"/>
      <c r="AX92" s="747"/>
      <c r="AY92" s="825"/>
      <c r="AZ92" s="712"/>
      <c r="BA92" s="830"/>
      <c r="BB92" s="825"/>
      <c r="BC92" s="712"/>
      <c r="BD92" s="712"/>
      <c r="BE92" s="712"/>
      <c r="BF92" s="712"/>
      <c r="BG92" s="712"/>
      <c r="BH92" s="830">
        <v>2</v>
      </c>
      <c r="BI92" s="847" t="s">
        <v>667</v>
      </c>
      <c r="BJ92" s="783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</row>
    <row r="93" spans="1:132" ht="11.25" customHeight="1">
      <c r="A93" s="787"/>
      <c r="B93" s="719"/>
      <c r="C93" s="23"/>
      <c r="D93" s="342"/>
      <c r="E93" s="850"/>
      <c r="F93" s="341"/>
      <c r="G93" s="863"/>
      <c r="H93" s="750"/>
      <c r="I93" s="748"/>
      <c r="J93" s="762"/>
      <c r="K93" s="329"/>
      <c r="L93" s="754"/>
      <c r="M93" s="754"/>
      <c r="N93" s="746"/>
      <c r="O93" s="762"/>
      <c r="P93" s="754"/>
      <c r="Q93" s="765"/>
      <c r="R93" s="756"/>
      <c r="S93" s="718"/>
      <c r="T93" s="719"/>
      <c r="U93" s="719"/>
      <c r="V93" s="96"/>
      <c r="W93" s="719"/>
      <c r="X93" s="828"/>
      <c r="Y93" s="746"/>
      <c r="Z93" s="23"/>
      <c r="AA93" s="23"/>
      <c r="AB93" s="10"/>
      <c r="AC93" s="54"/>
      <c r="AD93" s="53"/>
      <c r="AE93" s="53"/>
      <c r="AF93" s="53"/>
      <c r="AG93" s="23"/>
      <c r="AH93" s="55"/>
      <c r="AI93" s="23"/>
      <c r="AJ93" s="23"/>
      <c r="AK93" s="23"/>
      <c r="AL93" s="15"/>
      <c r="AM93" s="11"/>
      <c r="AN93" s="11"/>
      <c r="AO93" s="11"/>
      <c r="AP93" s="11"/>
      <c r="AQ93" s="16"/>
      <c r="AR93" s="23"/>
      <c r="AS93" s="23"/>
      <c r="AT93" s="23"/>
      <c r="AU93" s="53"/>
      <c r="AV93" s="55"/>
      <c r="AW93" s="23"/>
      <c r="AX93" s="748"/>
      <c r="AY93" s="826"/>
      <c r="AZ93" s="713"/>
      <c r="BA93" s="831"/>
      <c r="BB93" s="826"/>
      <c r="BC93" s="713"/>
      <c r="BD93" s="713"/>
      <c r="BE93" s="713"/>
      <c r="BF93" s="713"/>
      <c r="BG93" s="713"/>
      <c r="BH93" s="831"/>
      <c r="BI93" s="848"/>
      <c r="BJ93" s="784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</row>
    <row r="94" spans="1:132" ht="11.25" customHeight="1">
      <c r="A94" s="824">
        <v>1038</v>
      </c>
      <c r="B94" s="872" t="s">
        <v>175</v>
      </c>
      <c r="C94" s="23"/>
      <c r="D94" s="890" t="s">
        <v>23</v>
      </c>
      <c r="E94" s="894" t="str">
        <f>"'"&amp;D94</f>
        <v>'03</v>
      </c>
      <c r="F94" s="891"/>
      <c r="G94" s="858">
        <v>2</v>
      </c>
      <c r="H94" s="892" t="s">
        <v>189</v>
      </c>
      <c r="I94" s="747" t="s">
        <v>95</v>
      </c>
      <c r="J94" s="846">
        <v>95.2</v>
      </c>
      <c r="K94" s="846"/>
      <c r="L94" s="846">
        <v>93.3</v>
      </c>
      <c r="M94" s="846">
        <v>92.1</v>
      </c>
      <c r="N94" s="846">
        <v>70.5</v>
      </c>
      <c r="O94" s="761">
        <f>(1799-P94+1)/1799*100</f>
        <v>83.1017231795442</v>
      </c>
      <c r="P94" s="846">
        <v>305</v>
      </c>
      <c r="Q94" s="794">
        <v>2</v>
      </c>
      <c r="R94" s="794">
        <v>2.3</v>
      </c>
      <c r="S94" s="790">
        <f>T94/(T94+U94+W94)*100</f>
        <v>77.77777777777779</v>
      </c>
      <c r="T94" s="872">
        <v>7</v>
      </c>
      <c r="U94" s="872">
        <v>2</v>
      </c>
      <c r="V94" s="96"/>
      <c r="W94" s="872">
        <v>0</v>
      </c>
      <c r="X94" s="888">
        <v>2</v>
      </c>
      <c r="Y94" s="873">
        <v>98.3</v>
      </c>
      <c r="Z94" s="23"/>
      <c r="AA94" s="23"/>
      <c r="AB94" s="10"/>
      <c r="AC94" s="24"/>
      <c r="AD94" s="23"/>
      <c r="AE94" s="23"/>
      <c r="AF94" s="23"/>
      <c r="AG94" s="23"/>
      <c r="AH94" s="22"/>
      <c r="AI94" s="23"/>
      <c r="AJ94" s="23"/>
      <c r="AK94" s="23"/>
      <c r="AL94" s="24"/>
      <c r="AM94" s="23"/>
      <c r="AN94" s="23"/>
      <c r="AO94" s="23"/>
      <c r="AP94" s="23"/>
      <c r="AQ94" s="40"/>
      <c r="AR94" s="23"/>
      <c r="AS94" s="23"/>
      <c r="AT94" s="23"/>
      <c r="AU94" s="23"/>
      <c r="AV94" s="19"/>
      <c r="AW94" s="23"/>
      <c r="AX94" s="747"/>
      <c r="AY94" s="716" t="s">
        <v>804</v>
      </c>
      <c r="AZ94" s="717"/>
      <c r="BA94" s="747"/>
      <c r="BB94" s="716"/>
      <c r="BC94" s="717"/>
      <c r="BD94" s="710">
        <v>2</v>
      </c>
      <c r="BE94" s="717" t="s">
        <v>805</v>
      </c>
      <c r="BF94" s="717"/>
      <c r="BG94" s="717" t="s">
        <v>660</v>
      </c>
      <c r="BH94" s="747" t="s">
        <v>906</v>
      </c>
      <c r="BI94" s="889" t="s">
        <v>806</v>
      </c>
      <c r="BJ94" s="785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</row>
    <row r="95" spans="1:132" ht="11.25" customHeight="1">
      <c r="A95" s="824"/>
      <c r="B95" s="872"/>
      <c r="C95" s="23"/>
      <c r="D95" s="890"/>
      <c r="E95" s="894"/>
      <c r="F95" s="891"/>
      <c r="G95" s="863"/>
      <c r="H95" s="892"/>
      <c r="I95" s="748"/>
      <c r="J95" s="846"/>
      <c r="K95" s="846"/>
      <c r="L95" s="846"/>
      <c r="M95" s="846"/>
      <c r="N95" s="846"/>
      <c r="O95" s="762"/>
      <c r="P95" s="846"/>
      <c r="Q95" s="794"/>
      <c r="R95" s="794"/>
      <c r="S95" s="790"/>
      <c r="T95" s="872"/>
      <c r="U95" s="872"/>
      <c r="V95" s="96"/>
      <c r="W95" s="872"/>
      <c r="X95" s="888"/>
      <c r="Y95" s="873"/>
      <c r="Z95" s="23"/>
      <c r="AA95" s="23"/>
      <c r="AB95" s="10"/>
      <c r="AC95" s="54"/>
      <c r="AD95" s="53"/>
      <c r="AE95" s="53"/>
      <c r="AF95" s="53"/>
      <c r="AG95" s="23"/>
      <c r="AH95" s="55"/>
      <c r="AI95" s="23"/>
      <c r="AJ95" s="23"/>
      <c r="AK95" s="23"/>
      <c r="AL95" s="15"/>
      <c r="AM95" s="11"/>
      <c r="AN95" s="11"/>
      <c r="AO95" s="11"/>
      <c r="AP95" s="11"/>
      <c r="AQ95" s="16"/>
      <c r="AR95" s="23"/>
      <c r="AS95" s="23"/>
      <c r="AT95" s="23"/>
      <c r="AU95" s="53"/>
      <c r="AV95" s="55"/>
      <c r="AW95" s="23"/>
      <c r="AX95" s="748"/>
      <c r="AY95" s="718"/>
      <c r="AZ95" s="719"/>
      <c r="BA95" s="748"/>
      <c r="BB95" s="718"/>
      <c r="BC95" s="719"/>
      <c r="BD95" s="711"/>
      <c r="BE95" s="719"/>
      <c r="BF95" s="719"/>
      <c r="BG95" s="719"/>
      <c r="BH95" s="748"/>
      <c r="BI95" s="889"/>
      <c r="BJ95" s="78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</row>
    <row r="96" spans="1:132" ht="11.25" customHeight="1">
      <c r="A96" s="801">
        <v>1058</v>
      </c>
      <c r="B96" s="717" t="s">
        <v>96</v>
      </c>
      <c r="C96" s="602"/>
      <c r="D96" s="600" t="s">
        <v>23</v>
      </c>
      <c r="E96" s="849" t="str">
        <f>"'"&amp;D96</f>
        <v>'03</v>
      </c>
      <c r="F96" s="601"/>
      <c r="G96" s="858">
        <v>3</v>
      </c>
      <c r="H96" s="864" t="s">
        <v>585</v>
      </c>
      <c r="I96" s="747" t="s">
        <v>388</v>
      </c>
      <c r="J96" s="761">
        <v>98.3</v>
      </c>
      <c r="K96" s="753"/>
      <c r="L96" s="753">
        <v>96.4</v>
      </c>
      <c r="M96" s="753">
        <v>96.8</v>
      </c>
      <c r="N96" s="745">
        <v>31.9</v>
      </c>
      <c r="O96" s="761">
        <f>(1799-P96+1)/1799*100</f>
        <v>97.83212896053362</v>
      </c>
      <c r="P96" s="753">
        <v>40</v>
      </c>
      <c r="Q96" s="764">
        <v>3.5</v>
      </c>
      <c r="R96" s="755">
        <v>5.3</v>
      </c>
      <c r="S96" s="607">
        <f>T96/(T96+U96+W96)*100</f>
        <v>100</v>
      </c>
      <c r="T96" s="596">
        <v>11</v>
      </c>
      <c r="U96" s="596">
        <v>0</v>
      </c>
      <c r="V96" s="608"/>
      <c r="W96" s="596">
        <v>0</v>
      </c>
      <c r="X96" s="598">
        <v>1</v>
      </c>
      <c r="Y96" s="594">
        <v>100</v>
      </c>
      <c r="Z96" s="602"/>
      <c r="AA96" s="602"/>
      <c r="AB96" s="10"/>
      <c r="AC96" s="597"/>
      <c r="AD96" s="602"/>
      <c r="AE96" s="602"/>
      <c r="AF96" s="602"/>
      <c r="AG96" s="602"/>
      <c r="AH96" s="22"/>
      <c r="AI96" s="602"/>
      <c r="AJ96" s="602"/>
      <c r="AK96" s="602"/>
      <c r="AL96" s="597"/>
      <c r="AM96" s="602"/>
      <c r="AN96" s="602"/>
      <c r="AO96" s="602"/>
      <c r="AP96" s="602"/>
      <c r="AQ96" s="40"/>
      <c r="AR96" s="602"/>
      <c r="AS96" s="602"/>
      <c r="AT96" s="602"/>
      <c r="AU96" s="602"/>
      <c r="AV96" s="19"/>
      <c r="AW96" s="602"/>
      <c r="AX96" s="595"/>
      <c r="AY96" s="716"/>
      <c r="AZ96" s="717">
        <v>5</v>
      </c>
      <c r="BA96" s="747"/>
      <c r="BB96" s="716"/>
      <c r="BC96" s="717"/>
      <c r="BD96" s="710">
        <v>4</v>
      </c>
      <c r="BE96" s="717">
        <v>4</v>
      </c>
      <c r="BF96" s="717">
        <v>2</v>
      </c>
      <c r="BG96" s="717">
        <v>5</v>
      </c>
      <c r="BH96" s="747">
        <v>8</v>
      </c>
      <c r="BI96" s="804" t="s">
        <v>913</v>
      </c>
      <c r="BJ96" s="783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</row>
    <row r="97" spans="1:132" ht="11.25" customHeight="1">
      <c r="A97" s="936"/>
      <c r="B97" s="795"/>
      <c r="C97" s="596"/>
      <c r="D97" s="671"/>
      <c r="E97" s="926"/>
      <c r="F97" s="672"/>
      <c r="G97" s="859"/>
      <c r="H97" s="903"/>
      <c r="I97" s="833"/>
      <c r="J97" s="763"/>
      <c r="K97" s="829"/>
      <c r="L97" s="829"/>
      <c r="M97" s="829"/>
      <c r="N97" s="862"/>
      <c r="O97" s="763"/>
      <c r="P97" s="829"/>
      <c r="Q97" s="881"/>
      <c r="R97" s="886"/>
      <c r="S97" s="673">
        <f>T97/(T97+U97+W97)*100</f>
        <v>70</v>
      </c>
      <c r="T97" s="302">
        <v>7</v>
      </c>
      <c r="U97" s="302">
        <v>3</v>
      </c>
      <c r="V97" s="302"/>
      <c r="W97" s="302">
        <v>0</v>
      </c>
      <c r="X97" s="674">
        <v>125</v>
      </c>
      <c r="Y97" s="675">
        <f>(344-X97+1)/344*100</f>
        <v>63.95348837209303</v>
      </c>
      <c r="Z97" s="596"/>
      <c r="AA97" s="596"/>
      <c r="AB97" s="595"/>
      <c r="AC97" s="57"/>
      <c r="AD97" s="56"/>
      <c r="AE97" s="56"/>
      <c r="AF97" s="56"/>
      <c r="AG97" s="596"/>
      <c r="AH97" s="58"/>
      <c r="AI97" s="596"/>
      <c r="AJ97" s="596"/>
      <c r="AK97" s="596"/>
      <c r="AL97" s="41"/>
      <c r="AM97" s="42"/>
      <c r="AN97" s="42"/>
      <c r="AO97" s="42"/>
      <c r="AP97" s="42"/>
      <c r="AQ97" s="43"/>
      <c r="AR97" s="596"/>
      <c r="AS97" s="596"/>
      <c r="AT97" s="596"/>
      <c r="AU97" s="56"/>
      <c r="AV97" s="58"/>
      <c r="AW97" s="596"/>
      <c r="AX97" s="603"/>
      <c r="AY97" s="832"/>
      <c r="AZ97" s="795"/>
      <c r="BA97" s="833"/>
      <c r="BB97" s="832"/>
      <c r="BC97" s="795"/>
      <c r="BD97" s="720"/>
      <c r="BE97" s="795"/>
      <c r="BF97" s="795"/>
      <c r="BG97" s="795"/>
      <c r="BH97" s="833"/>
      <c r="BI97" s="867"/>
      <c r="BJ97" s="784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</row>
    <row r="98" spans="1:132" s="606" customFormat="1" ht="11.25" customHeight="1">
      <c r="A98" s="722" t="s">
        <v>0</v>
      </c>
      <c r="B98" s="722" t="s">
        <v>50</v>
      </c>
      <c r="C98" s="599"/>
      <c r="D98" s="724" t="s">
        <v>12</v>
      </c>
      <c r="E98" s="724" t="s">
        <v>12</v>
      </c>
      <c r="F98" s="722" t="s">
        <v>7</v>
      </c>
      <c r="G98" s="725" t="s">
        <v>16</v>
      </c>
      <c r="H98" s="727" t="s">
        <v>390</v>
      </c>
      <c r="I98" s="729" t="s">
        <v>393</v>
      </c>
      <c r="J98" s="721" t="s">
        <v>392</v>
      </c>
      <c r="K98" s="722"/>
      <c r="L98" s="722"/>
      <c r="M98" s="680"/>
      <c r="N98" s="680"/>
      <c r="O98" s="680"/>
      <c r="P98" s="680"/>
      <c r="Q98" s="680"/>
      <c r="R98" s="701"/>
      <c r="S98" s="731" t="s">
        <v>391</v>
      </c>
      <c r="T98" s="732"/>
      <c r="U98" s="732"/>
      <c r="V98" s="732"/>
      <c r="W98" s="732"/>
      <c r="X98" s="732"/>
      <c r="Y98" s="733"/>
      <c r="Z98" s="721" t="s">
        <v>14</v>
      </c>
      <c r="AA98" s="700"/>
      <c r="AB98" s="701"/>
      <c r="AC98" s="721" t="s">
        <v>36</v>
      </c>
      <c r="AD98" s="700"/>
      <c r="AE98" s="700"/>
      <c r="AF98" s="599"/>
      <c r="AG98" s="599"/>
      <c r="AH98" s="729" t="s">
        <v>37</v>
      </c>
      <c r="AI98" s="721" t="s">
        <v>13</v>
      </c>
      <c r="AJ98" s="722"/>
      <c r="AK98" s="729"/>
      <c r="AL98" s="721" t="s">
        <v>35</v>
      </c>
      <c r="AM98" s="700"/>
      <c r="AN98" s="700"/>
      <c r="AO98" s="700"/>
      <c r="AP98" s="599"/>
      <c r="AQ98" s="734" t="s">
        <v>17</v>
      </c>
      <c r="AR98" s="721" t="s">
        <v>15</v>
      </c>
      <c r="AS98" s="700"/>
      <c r="AT98" s="736"/>
      <c r="AU98" s="737" t="s">
        <v>33</v>
      </c>
      <c r="AV98" s="739" t="s">
        <v>34</v>
      </c>
      <c r="AW98" s="608" t="s">
        <v>3</v>
      </c>
      <c r="AX98" s="729" t="s">
        <v>422</v>
      </c>
      <c r="AY98" s="721" t="s">
        <v>674</v>
      </c>
      <c r="AZ98" s="722"/>
      <c r="BA98" s="722"/>
      <c r="BB98" s="722"/>
      <c r="BC98" s="722"/>
      <c r="BD98" s="722"/>
      <c r="BE98" s="722"/>
      <c r="BF98" s="722"/>
      <c r="BG98" s="722"/>
      <c r="BH98" s="722"/>
      <c r="BI98" s="722"/>
      <c r="BJ98" s="670"/>
      <c r="BM98" s="610"/>
      <c r="BN98" s="610"/>
      <c r="BO98" s="610"/>
      <c r="BP98" s="610"/>
      <c r="BQ98" s="610"/>
      <c r="BR98" s="610"/>
      <c r="BS98" s="610"/>
      <c r="BT98" s="610"/>
      <c r="BU98" s="610"/>
      <c r="BV98" s="610"/>
      <c r="BW98" s="610"/>
      <c r="BX98" s="610"/>
      <c r="BY98" s="610"/>
      <c r="BZ98" s="610"/>
      <c r="CA98" s="610"/>
      <c r="CB98" s="610"/>
      <c r="CC98" s="610"/>
      <c r="CD98" s="610"/>
      <c r="CE98" s="610"/>
      <c r="CF98" s="610"/>
      <c r="CG98" s="610"/>
      <c r="CH98" s="610"/>
      <c r="CI98" s="610"/>
      <c r="CJ98" s="610"/>
      <c r="CK98" s="610"/>
      <c r="CL98" s="610"/>
      <c r="CM98" s="610"/>
      <c r="CN98" s="610"/>
      <c r="CO98" s="610"/>
      <c r="CP98" s="610"/>
      <c r="CQ98" s="610"/>
      <c r="CR98" s="610"/>
      <c r="CS98" s="610"/>
      <c r="CT98" s="610"/>
      <c r="CU98" s="610"/>
      <c r="CV98" s="610"/>
      <c r="CW98" s="610"/>
      <c r="CX98" s="610"/>
      <c r="CY98" s="610"/>
      <c r="CZ98" s="610"/>
      <c r="DA98" s="610"/>
      <c r="DB98" s="610"/>
      <c r="DC98" s="610"/>
      <c r="DD98" s="610"/>
      <c r="DE98" s="610"/>
      <c r="DF98" s="610"/>
      <c r="DG98" s="610"/>
      <c r="DH98" s="610"/>
      <c r="DI98" s="610"/>
      <c r="DJ98" s="610"/>
      <c r="DK98" s="610"/>
      <c r="DL98" s="610"/>
      <c r="DM98" s="610"/>
      <c r="DN98" s="610"/>
      <c r="DO98" s="610"/>
      <c r="DP98" s="610"/>
      <c r="DQ98" s="610"/>
      <c r="DR98" s="610"/>
      <c r="DS98" s="610"/>
      <c r="DT98" s="610"/>
      <c r="DU98" s="610"/>
      <c r="DV98" s="610"/>
      <c r="DW98" s="610"/>
      <c r="DX98" s="610"/>
      <c r="DY98" s="610"/>
      <c r="DZ98" s="610"/>
      <c r="EA98" s="610"/>
      <c r="EB98" s="610"/>
    </row>
    <row r="99" spans="1:132" s="606" customFormat="1" ht="11.25" customHeight="1" thickBot="1">
      <c r="A99" s="682"/>
      <c r="B99" s="682"/>
      <c r="C99" s="92" t="s">
        <v>1</v>
      </c>
      <c r="D99" s="682"/>
      <c r="E99" s="682"/>
      <c r="F99" s="682"/>
      <c r="G99" s="726"/>
      <c r="H99" s="728"/>
      <c r="I99" s="730"/>
      <c r="J99" s="1" t="s">
        <v>8</v>
      </c>
      <c r="K99" s="92"/>
      <c r="L99" s="92" t="s">
        <v>18</v>
      </c>
      <c r="M99" s="92" t="s">
        <v>9</v>
      </c>
      <c r="N99" s="92" t="s">
        <v>19</v>
      </c>
      <c r="O99" s="197" t="s">
        <v>172</v>
      </c>
      <c r="P99" s="92" t="s">
        <v>4</v>
      </c>
      <c r="Q99" s="92" t="s">
        <v>39</v>
      </c>
      <c r="R99" s="604" t="s">
        <v>38</v>
      </c>
      <c r="S99" s="164" t="s">
        <v>212</v>
      </c>
      <c r="T99" s="92" t="s">
        <v>4</v>
      </c>
      <c r="U99" s="92" t="s">
        <v>5</v>
      </c>
      <c r="V99" s="92"/>
      <c r="W99" s="92" t="s">
        <v>6</v>
      </c>
      <c r="X99" s="599" t="s">
        <v>12</v>
      </c>
      <c r="Y99" s="193" t="s">
        <v>213</v>
      </c>
      <c r="Z99" s="1" t="s">
        <v>9</v>
      </c>
      <c r="AA99" s="92" t="s">
        <v>8</v>
      </c>
      <c r="AB99" s="604" t="s">
        <v>10</v>
      </c>
      <c r="AC99" s="1" t="s">
        <v>4</v>
      </c>
      <c r="AD99" s="92" t="s">
        <v>5</v>
      </c>
      <c r="AE99" s="92" t="s">
        <v>6</v>
      </c>
      <c r="AF99" s="92" t="s">
        <v>12</v>
      </c>
      <c r="AG99" s="92" t="s">
        <v>2</v>
      </c>
      <c r="AH99" s="730"/>
      <c r="AI99" s="92" t="s">
        <v>9</v>
      </c>
      <c r="AJ99" s="92" t="s">
        <v>8</v>
      </c>
      <c r="AK99" s="92" t="s">
        <v>10</v>
      </c>
      <c r="AL99" s="1" t="s">
        <v>4</v>
      </c>
      <c r="AM99" s="92" t="s">
        <v>5</v>
      </c>
      <c r="AN99" s="92" t="s">
        <v>6</v>
      </c>
      <c r="AO99" s="92" t="s">
        <v>12</v>
      </c>
      <c r="AP99" s="92" t="s">
        <v>2</v>
      </c>
      <c r="AQ99" s="735"/>
      <c r="AR99" s="92" t="s">
        <v>9</v>
      </c>
      <c r="AS99" s="92" t="s">
        <v>8</v>
      </c>
      <c r="AT99" s="3" t="s">
        <v>10</v>
      </c>
      <c r="AU99" s="738"/>
      <c r="AV99" s="740"/>
      <c r="AW99" s="2"/>
      <c r="AX99" s="730"/>
      <c r="AY99" s="1" t="s">
        <v>10</v>
      </c>
      <c r="AZ99" s="92" t="s">
        <v>38</v>
      </c>
      <c r="BA99" s="604" t="s">
        <v>39</v>
      </c>
      <c r="BB99" s="1" t="s">
        <v>48</v>
      </c>
      <c r="BC99" s="92" t="s">
        <v>49</v>
      </c>
      <c r="BD99" s="605" t="s">
        <v>838</v>
      </c>
      <c r="BE99" s="92" t="s">
        <v>643</v>
      </c>
      <c r="BF99" s="92" t="s">
        <v>19</v>
      </c>
      <c r="BG99" s="92" t="s">
        <v>39</v>
      </c>
      <c r="BH99" s="92" t="s">
        <v>10</v>
      </c>
      <c r="BI99" s="488" t="s">
        <v>40</v>
      </c>
      <c r="BJ99" s="670"/>
      <c r="BM99" s="610"/>
      <c r="BN99" s="610"/>
      <c r="BO99" s="610"/>
      <c r="BP99" s="610"/>
      <c r="BQ99" s="610"/>
      <c r="BR99" s="610"/>
      <c r="BS99" s="610"/>
      <c r="BT99" s="610"/>
      <c r="BU99" s="610"/>
      <c r="BV99" s="610"/>
      <c r="BW99" s="610"/>
      <c r="BX99" s="610"/>
      <c r="BY99" s="610"/>
      <c r="BZ99" s="610"/>
      <c r="CA99" s="610"/>
      <c r="CB99" s="610"/>
      <c r="CC99" s="610"/>
      <c r="CD99" s="610"/>
      <c r="CE99" s="610"/>
      <c r="CF99" s="610"/>
      <c r="CG99" s="610"/>
      <c r="CH99" s="610"/>
      <c r="CI99" s="610"/>
      <c r="CJ99" s="610"/>
      <c r="CK99" s="610"/>
      <c r="CL99" s="610"/>
      <c r="CM99" s="610"/>
      <c r="CN99" s="610"/>
      <c r="CO99" s="610"/>
      <c r="CP99" s="610"/>
      <c r="CQ99" s="610"/>
      <c r="CR99" s="610"/>
      <c r="CS99" s="610"/>
      <c r="CT99" s="610"/>
      <c r="CU99" s="610"/>
      <c r="CV99" s="610"/>
      <c r="CW99" s="610"/>
      <c r="CX99" s="610"/>
      <c r="CY99" s="610"/>
      <c r="CZ99" s="610"/>
      <c r="DA99" s="610"/>
      <c r="DB99" s="610"/>
      <c r="DC99" s="610"/>
      <c r="DD99" s="610"/>
      <c r="DE99" s="610"/>
      <c r="DF99" s="610"/>
      <c r="DG99" s="610"/>
      <c r="DH99" s="610"/>
      <c r="DI99" s="610"/>
      <c r="DJ99" s="610"/>
      <c r="DK99" s="610"/>
      <c r="DL99" s="610"/>
      <c r="DM99" s="610"/>
      <c r="DN99" s="610"/>
      <c r="DO99" s="610"/>
      <c r="DP99" s="610"/>
      <c r="DQ99" s="610"/>
      <c r="DR99" s="610"/>
      <c r="DS99" s="610"/>
      <c r="DT99" s="610"/>
      <c r="DU99" s="610"/>
      <c r="DV99" s="610"/>
      <c r="DW99" s="610"/>
      <c r="DX99" s="610"/>
      <c r="DY99" s="610"/>
      <c r="DZ99" s="610"/>
      <c r="EA99" s="610"/>
      <c r="EB99" s="610"/>
    </row>
    <row r="100" spans="1:132" ht="11.25" customHeight="1">
      <c r="A100" s="816">
        <v>1086</v>
      </c>
      <c r="B100" s="717" t="s">
        <v>97</v>
      </c>
      <c r="C100" s="23"/>
      <c r="D100" s="851" t="s">
        <v>23</v>
      </c>
      <c r="E100" s="849" t="str">
        <f>"'"&amp;D100</f>
        <v>'03</v>
      </c>
      <c r="F100" s="853"/>
      <c r="G100" s="858">
        <v>3</v>
      </c>
      <c r="H100" s="766" t="s">
        <v>586</v>
      </c>
      <c r="I100" s="747" t="s">
        <v>153</v>
      </c>
      <c r="J100" s="763">
        <v>95.7</v>
      </c>
      <c r="K100" s="115"/>
      <c r="L100" s="829">
        <v>93.9</v>
      </c>
      <c r="M100" s="829">
        <v>94.9</v>
      </c>
      <c r="N100" s="862">
        <v>31.4</v>
      </c>
      <c r="O100" s="763">
        <f>(1799-P100+1)/1799*100</f>
        <v>99.0550305725403</v>
      </c>
      <c r="P100" s="829">
        <v>18</v>
      </c>
      <c r="Q100" s="881">
        <v>3.8</v>
      </c>
      <c r="R100" s="886">
        <v>5.7</v>
      </c>
      <c r="S100" s="97">
        <f>T100/(T100+U100+W100)*100</f>
        <v>88.88888888888889</v>
      </c>
      <c r="T100" s="95">
        <v>8</v>
      </c>
      <c r="U100" s="95">
        <v>1</v>
      </c>
      <c r="V100" s="96"/>
      <c r="W100" s="95">
        <v>0</v>
      </c>
      <c r="X100" s="124">
        <v>1</v>
      </c>
      <c r="Y100" s="192">
        <v>100</v>
      </c>
      <c r="Z100" s="23"/>
      <c r="AA100" s="23"/>
      <c r="AB100" s="10"/>
      <c r="AC100" s="24"/>
      <c r="AD100" s="23"/>
      <c r="AE100" s="23"/>
      <c r="AF100" s="23"/>
      <c r="AG100" s="23"/>
      <c r="AH100" s="22"/>
      <c r="AI100" s="23"/>
      <c r="AJ100" s="23"/>
      <c r="AK100" s="23"/>
      <c r="AL100" s="24"/>
      <c r="AM100" s="23"/>
      <c r="AN100" s="23"/>
      <c r="AO100" s="23"/>
      <c r="AP100" s="23"/>
      <c r="AQ100" s="40"/>
      <c r="AR100" s="23"/>
      <c r="AS100" s="23"/>
      <c r="AT100" s="23"/>
      <c r="AU100" s="23"/>
      <c r="AV100" s="19"/>
      <c r="AW100" s="23"/>
      <c r="AX100" s="322"/>
      <c r="AY100" s="716"/>
      <c r="AZ100" s="717"/>
      <c r="BA100" s="747"/>
      <c r="BB100" s="716"/>
      <c r="BC100" s="717"/>
      <c r="BD100" s="710"/>
      <c r="BE100" s="717"/>
      <c r="BF100" s="717"/>
      <c r="BG100" s="717"/>
      <c r="BH100" s="747">
        <v>0</v>
      </c>
      <c r="BI100" s="804"/>
      <c r="BJ100" s="783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</row>
    <row r="101" spans="1:132" ht="11.25" customHeight="1">
      <c r="A101" s="817"/>
      <c r="B101" s="719"/>
      <c r="C101" s="23"/>
      <c r="D101" s="852"/>
      <c r="E101" s="850"/>
      <c r="F101" s="854"/>
      <c r="G101" s="863"/>
      <c r="H101" s="750"/>
      <c r="I101" s="748"/>
      <c r="J101" s="762"/>
      <c r="K101" s="329"/>
      <c r="L101" s="754"/>
      <c r="M101" s="754"/>
      <c r="N101" s="746"/>
      <c r="O101" s="762"/>
      <c r="P101" s="754"/>
      <c r="Q101" s="765"/>
      <c r="R101" s="756"/>
      <c r="S101" s="305">
        <f>T101/(T101+U101+W101)*100</f>
        <v>100</v>
      </c>
      <c r="T101" s="301">
        <v>10</v>
      </c>
      <c r="U101" s="301">
        <v>0</v>
      </c>
      <c r="V101" s="302"/>
      <c r="W101" s="301">
        <v>0</v>
      </c>
      <c r="X101" s="303">
        <v>8</v>
      </c>
      <c r="Y101" s="304">
        <f>(344-X101+1)/344*100</f>
        <v>97.96511627906976</v>
      </c>
      <c r="Z101" s="23"/>
      <c r="AA101" s="23"/>
      <c r="AB101" s="10"/>
      <c r="AC101" s="54"/>
      <c r="AD101" s="53"/>
      <c r="AE101" s="53"/>
      <c r="AF101" s="53"/>
      <c r="AG101" s="23"/>
      <c r="AH101" s="55"/>
      <c r="AI101" s="23"/>
      <c r="AJ101" s="23"/>
      <c r="AK101" s="23"/>
      <c r="AL101" s="15"/>
      <c r="AM101" s="11"/>
      <c r="AN101" s="11"/>
      <c r="AO101" s="11"/>
      <c r="AP101" s="11"/>
      <c r="AQ101" s="16"/>
      <c r="AR101" s="23"/>
      <c r="AS101" s="23"/>
      <c r="AT101" s="23"/>
      <c r="AU101" s="53"/>
      <c r="AV101" s="55"/>
      <c r="AW101" s="23"/>
      <c r="AX101" s="323"/>
      <c r="AY101" s="718"/>
      <c r="AZ101" s="719"/>
      <c r="BA101" s="748"/>
      <c r="BB101" s="718"/>
      <c r="BC101" s="719"/>
      <c r="BD101" s="711"/>
      <c r="BE101" s="719"/>
      <c r="BF101" s="719"/>
      <c r="BG101" s="719"/>
      <c r="BH101" s="748"/>
      <c r="BI101" s="805"/>
      <c r="BJ101" s="784"/>
      <c r="BK101" s="94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</row>
    <row r="102" spans="1:132" ht="11.25" customHeight="1">
      <c r="A102" s="822">
        <v>1094</v>
      </c>
      <c r="B102" s="717" t="s">
        <v>98</v>
      </c>
      <c r="C102" s="23"/>
      <c r="D102" s="331" t="s">
        <v>23</v>
      </c>
      <c r="E102" s="849" t="str">
        <f>"'"&amp;D102</f>
        <v>'03</v>
      </c>
      <c r="F102" s="332"/>
      <c r="G102" s="858">
        <v>2</v>
      </c>
      <c r="H102" s="749" t="s">
        <v>190</v>
      </c>
      <c r="I102" s="747" t="s">
        <v>138</v>
      </c>
      <c r="J102" s="761">
        <v>73.5</v>
      </c>
      <c r="K102" s="753"/>
      <c r="L102" s="753">
        <v>65.9</v>
      </c>
      <c r="M102" s="753">
        <v>60.6</v>
      </c>
      <c r="N102" s="745">
        <v>69.3</v>
      </c>
      <c r="O102" s="761">
        <f>(1799-P102+1)/1799*100</f>
        <v>73.09616453585325</v>
      </c>
      <c r="P102" s="753">
        <v>485</v>
      </c>
      <c r="Q102" s="764">
        <v>1.1</v>
      </c>
      <c r="R102" s="755">
        <v>0.6</v>
      </c>
      <c r="S102" s="716">
        <f>T102/(T102+U102+W102)*100</f>
        <v>50</v>
      </c>
      <c r="T102" s="717">
        <v>6</v>
      </c>
      <c r="U102" s="717">
        <v>5</v>
      </c>
      <c r="V102" s="96"/>
      <c r="W102" s="324">
        <v>1</v>
      </c>
      <c r="X102" s="328">
        <v>23</v>
      </c>
      <c r="Y102" s="745">
        <v>37.1</v>
      </c>
      <c r="Z102" s="23"/>
      <c r="AA102" s="23"/>
      <c r="AB102" s="10"/>
      <c r="AC102" s="24"/>
      <c r="AD102" s="23"/>
      <c r="AE102" s="23"/>
      <c r="AF102" s="23"/>
      <c r="AG102" s="23"/>
      <c r="AH102" s="22"/>
      <c r="AI102" s="23"/>
      <c r="AJ102" s="23"/>
      <c r="AK102" s="23"/>
      <c r="AL102" s="24"/>
      <c r="AM102" s="23"/>
      <c r="AN102" s="23"/>
      <c r="AO102" s="23"/>
      <c r="AP102" s="23"/>
      <c r="AQ102" s="40"/>
      <c r="AR102" s="23"/>
      <c r="AS102" s="23"/>
      <c r="AT102" s="23"/>
      <c r="AU102" s="23"/>
      <c r="AV102" s="19"/>
      <c r="AW102" s="23"/>
      <c r="AX102" s="747"/>
      <c r="AY102" s="716">
        <v>3.5</v>
      </c>
      <c r="AZ102" s="717"/>
      <c r="BA102" s="747"/>
      <c r="BB102" s="716"/>
      <c r="BC102" s="717"/>
      <c r="BD102" s="710"/>
      <c r="BE102" s="717">
        <v>4</v>
      </c>
      <c r="BF102" s="717">
        <v>2</v>
      </c>
      <c r="BG102" s="717" t="s">
        <v>810</v>
      </c>
      <c r="BH102" s="747">
        <v>2</v>
      </c>
      <c r="BI102" s="804" t="s">
        <v>811</v>
      </c>
      <c r="BJ102" s="783"/>
      <c r="BK102" s="94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</row>
    <row r="103" spans="1:132" ht="11.25" customHeight="1">
      <c r="A103" s="823"/>
      <c r="B103" s="719"/>
      <c r="C103" s="23"/>
      <c r="D103" s="342"/>
      <c r="E103" s="850"/>
      <c r="F103" s="341"/>
      <c r="G103" s="863"/>
      <c r="H103" s="750"/>
      <c r="I103" s="748"/>
      <c r="J103" s="762"/>
      <c r="K103" s="754"/>
      <c r="L103" s="754"/>
      <c r="M103" s="754"/>
      <c r="N103" s="746"/>
      <c r="O103" s="762"/>
      <c r="P103" s="754"/>
      <c r="Q103" s="765"/>
      <c r="R103" s="756"/>
      <c r="S103" s="718"/>
      <c r="T103" s="719"/>
      <c r="U103" s="719"/>
      <c r="V103" s="96"/>
      <c r="W103" s="325"/>
      <c r="X103" s="330"/>
      <c r="Y103" s="746"/>
      <c r="Z103" s="23"/>
      <c r="AA103" s="23"/>
      <c r="AB103" s="10"/>
      <c r="AC103" s="54"/>
      <c r="AD103" s="53"/>
      <c r="AE103" s="53"/>
      <c r="AF103" s="53"/>
      <c r="AG103" s="23"/>
      <c r="AH103" s="55"/>
      <c r="AI103" s="23"/>
      <c r="AJ103" s="23"/>
      <c r="AK103" s="23"/>
      <c r="AL103" s="15"/>
      <c r="AM103" s="11"/>
      <c r="AN103" s="11"/>
      <c r="AO103" s="11"/>
      <c r="AP103" s="11"/>
      <c r="AQ103" s="16"/>
      <c r="AR103" s="23"/>
      <c r="AS103" s="23"/>
      <c r="AT103" s="23"/>
      <c r="AU103" s="53"/>
      <c r="AV103" s="55"/>
      <c r="AW103" s="23"/>
      <c r="AX103" s="748"/>
      <c r="AY103" s="718"/>
      <c r="AZ103" s="719"/>
      <c r="BA103" s="748"/>
      <c r="BB103" s="718"/>
      <c r="BC103" s="719"/>
      <c r="BD103" s="711"/>
      <c r="BE103" s="719"/>
      <c r="BF103" s="719"/>
      <c r="BG103" s="719"/>
      <c r="BH103" s="748"/>
      <c r="BI103" s="805"/>
      <c r="BJ103" s="784"/>
      <c r="BK103" s="94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</row>
    <row r="104" spans="1:132" ht="11.25" customHeight="1">
      <c r="A104" s="810">
        <v>1108</v>
      </c>
      <c r="B104" s="717" t="s">
        <v>99</v>
      </c>
      <c r="C104" s="23"/>
      <c r="D104" s="851" t="s">
        <v>23</v>
      </c>
      <c r="E104" s="849" t="str">
        <f>"'"&amp;D104</f>
        <v>'03</v>
      </c>
      <c r="F104" s="853"/>
      <c r="G104" s="855">
        <v>1</v>
      </c>
      <c r="H104" s="749" t="s">
        <v>191</v>
      </c>
      <c r="I104" s="747" t="s">
        <v>137</v>
      </c>
      <c r="J104" s="761">
        <v>67.1</v>
      </c>
      <c r="K104" s="753"/>
      <c r="L104" s="753">
        <v>53.8</v>
      </c>
      <c r="M104" s="753">
        <v>51</v>
      </c>
      <c r="N104" s="745">
        <v>11.5</v>
      </c>
      <c r="O104" s="761">
        <f>(1799-P104+1)/1799*100</f>
        <v>67.9266259032796</v>
      </c>
      <c r="P104" s="753">
        <v>578</v>
      </c>
      <c r="Q104" s="764">
        <v>1</v>
      </c>
      <c r="R104" s="755">
        <v>1.2</v>
      </c>
      <c r="S104" s="716">
        <f>T104/(T104+U104+W104)*100</f>
        <v>55.55555555555556</v>
      </c>
      <c r="T104" s="717">
        <v>5</v>
      </c>
      <c r="U104" s="717">
        <v>3</v>
      </c>
      <c r="V104" s="96"/>
      <c r="W104" s="717">
        <v>1</v>
      </c>
      <c r="X104" s="827">
        <v>21</v>
      </c>
      <c r="Y104" s="745">
        <v>61.5</v>
      </c>
      <c r="Z104" s="23"/>
      <c r="AA104" s="23"/>
      <c r="AB104" s="10"/>
      <c r="AC104" s="24"/>
      <c r="AD104" s="23"/>
      <c r="AE104" s="23"/>
      <c r="AF104" s="23"/>
      <c r="AG104" s="23"/>
      <c r="AH104" s="22"/>
      <c r="AI104" s="23"/>
      <c r="AJ104" s="23"/>
      <c r="AK104" s="23"/>
      <c r="AL104" s="24"/>
      <c r="AM104" s="23"/>
      <c r="AN104" s="23"/>
      <c r="AO104" s="23"/>
      <c r="AP104" s="23"/>
      <c r="AQ104" s="40"/>
      <c r="AR104" s="23"/>
      <c r="AS104" s="23"/>
      <c r="AT104" s="23"/>
      <c r="AU104" s="23"/>
      <c r="AV104" s="19"/>
      <c r="AW104" s="23"/>
      <c r="AX104" s="747"/>
      <c r="AY104" s="825"/>
      <c r="AZ104" s="712"/>
      <c r="BA104" s="830"/>
      <c r="BB104" s="825"/>
      <c r="BC104" s="712"/>
      <c r="BD104" s="712"/>
      <c r="BE104" s="712"/>
      <c r="BF104" s="712"/>
      <c r="BG104" s="712"/>
      <c r="BH104" s="830">
        <v>4</v>
      </c>
      <c r="BI104" s="847" t="s">
        <v>667</v>
      </c>
      <c r="BJ104" s="783" t="s">
        <v>380</v>
      </c>
      <c r="BK104" s="9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</row>
    <row r="105" spans="1:132" ht="11.25" customHeight="1">
      <c r="A105" s="811"/>
      <c r="B105" s="719"/>
      <c r="C105" s="23"/>
      <c r="D105" s="852"/>
      <c r="E105" s="850"/>
      <c r="F105" s="854"/>
      <c r="G105" s="856"/>
      <c r="H105" s="750"/>
      <c r="I105" s="748"/>
      <c r="J105" s="762"/>
      <c r="K105" s="754"/>
      <c r="L105" s="754"/>
      <c r="M105" s="754"/>
      <c r="N105" s="746"/>
      <c r="O105" s="762"/>
      <c r="P105" s="754"/>
      <c r="Q105" s="765"/>
      <c r="R105" s="756"/>
      <c r="S105" s="718"/>
      <c r="T105" s="719"/>
      <c r="U105" s="719"/>
      <c r="V105" s="96"/>
      <c r="W105" s="719"/>
      <c r="X105" s="828"/>
      <c r="Y105" s="746"/>
      <c r="Z105" s="23"/>
      <c r="AA105" s="23"/>
      <c r="AB105" s="10"/>
      <c r="AC105" s="54"/>
      <c r="AD105" s="53"/>
      <c r="AE105" s="53"/>
      <c r="AF105" s="53"/>
      <c r="AG105" s="23"/>
      <c r="AH105" s="55"/>
      <c r="AI105" s="23"/>
      <c r="AJ105" s="23"/>
      <c r="AK105" s="23"/>
      <c r="AL105" s="15"/>
      <c r="AM105" s="11"/>
      <c r="AN105" s="11"/>
      <c r="AO105" s="11"/>
      <c r="AP105" s="11"/>
      <c r="AQ105" s="16"/>
      <c r="AR105" s="23"/>
      <c r="AS105" s="23"/>
      <c r="AT105" s="23"/>
      <c r="AU105" s="53"/>
      <c r="AV105" s="55"/>
      <c r="AW105" s="23"/>
      <c r="AX105" s="748"/>
      <c r="AY105" s="826"/>
      <c r="AZ105" s="713"/>
      <c r="BA105" s="831"/>
      <c r="BB105" s="826"/>
      <c r="BC105" s="713"/>
      <c r="BD105" s="713"/>
      <c r="BE105" s="713"/>
      <c r="BF105" s="713"/>
      <c r="BG105" s="713"/>
      <c r="BH105" s="831"/>
      <c r="BI105" s="848"/>
      <c r="BJ105" s="784"/>
      <c r="BK105" s="94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</row>
    <row r="106" spans="1:132" ht="11.25" customHeight="1">
      <c r="A106" s="751">
        <v>1114</v>
      </c>
      <c r="B106" s="717" t="s">
        <v>100</v>
      </c>
      <c r="C106" s="23"/>
      <c r="D106" s="851" t="s">
        <v>23</v>
      </c>
      <c r="E106" s="849" t="str">
        <f>"'"&amp;D106</f>
        <v>'03</v>
      </c>
      <c r="F106" s="853"/>
      <c r="G106" s="858">
        <v>4</v>
      </c>
      <c r="H106" s="868" t="s">
        <v>716</v>
      </c>
      <c r="I106" s="747" t="s">
        <v>154</v>
      </c>
      <c r="J106" s="761">
        <v>99.9</v>
      </c>
      <c r="K106" s="753"/>
      <c r="L106" s="753">
        <v>99.8</v>
      </c>
      <c r="M106" s="753">
        <v>99.7</v>
      </c>
      <c r="N106" s="745">
        <v>82.6</v>
      </c>
      <c r="O106" s="796">
        <f>(1799-P106+1)/1799*100</f>
        <v>99.9444135630906</v>
      </c>
      <c r="P106" s="753">
        <v>2</v>
      </c>
      <c r="Q106" s="764">
        <v>4</v>
      </c>
      <c r="R106" s="755">
        <v>3.8</v>
      </c>
      <c r="S106" s="97">
        <f>T106/(T106+U106+W106)*100</f>
        <v>90</v>
      </c>
      <c r="T106" s="95">
        <v>9</v>
      </c>
      <c r="U106" s="95">
        <v>0</v>
      </c>
      <c r="V106" s="96"/>
      <c r="W106" s="95">
        <v>1</v>
      </c>
      <c r="X106" s="124">
        <v>1</v>
      </c>
      <c r="Y106" s="192">
        <v>100</v>
      </c>
      <c r="Z106" s="23"/>
      <c r="AA106" s="23"/>
      <c r="AB106" s="10"/>
      <c r="AC106" s="24"/>
      <c r="AD106" s="23"/>
      <c r="AE106" s="23"/>
      <c r="AF106" s="23"/>
      <c r="AG106" s="23"/>
      <c r="AH106" s="22"/>
      <c r="AI106" s="23"/>
      <c r="AJ106" s="23"/>
      <c r="AK106" s="23"/>
      <c r="AL106" s="24"/>
      <c r="AM106" s="23"/>
      <c r="AN106" s="23"/>
      <c r="AO106" s="23"/>
      <c r="AP106" s="23"/>
      <c r="AQ106" s="40"/>
      <c r="AR106" s="23"/>
      <c r="AS106" s="23"/>
      <c r="AT106" s="23"/>
      <c r="AU106" s="23"/>
      <c r="AV106" s="19"/>
      <c r="AW106" s="23"/>
      <c r="AX106" s="747"/>
      <c r="AY106" s="716">
        <v>5</v>
      </c>
      <c r="AZ106" s="717">
        <v>5</v>
      </c>
      <c r="BA106" s="747"/>
      <c r="BB106" s="716"/>
      <c r="BC106" s="717"/>
      <c r="BD106" s="710">
        <v>4</v>
      </c>
      <c r="BE106" s="717">
        <v>5</v>
      </c>
      <c r="BF106" s="717"/>
      <c r="BG106" s="717">
        <v>5</v>
      </c>
      <c r="BH106" s="747">
        <v>18</v>
      </c>
      <c r="BI106" s="804" t="s">
        <v>818</v>
      </c>
      <c r="BJ106" s="783"/>
      <c r="BK106" s="94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</row>
    <row r="107" spans="1:132" ht="11.25" customHeight="1">
      <c r="A107" s="752"/>
      <c r="B107" s="719"/>
      <c r="C107" s="23"/>
      <c r="D107" s="852"/>
      <c r="E107" s="850"/>
      <c r="F107" s="854"/>
      <c r="G107" s="863"/>
      <c r="H107" s="869"/>
      <c r="I107" s="748"/>
      <c r="J107" s="762"/>
      <c r="K107" s="754"/>
      <c r="L107" s="754"/>
      <c r="M107" s="754"/>
      <c r="N107" s="746"/>
      <c r="O107" s="797"/>
      <c r="P107" s="754"/>
      <c r="Q107" s="765"/>
      <c r="R107" s="756"/>
      <c r="S107" s="300">
        <f>T107/(T107+U107+W107)*100</f>
        <v>90</v>
      </c>
      <c r="T107" s="301">
        <v>9</v>
      </c>
      <c r="U107" s="301">
        <v>1</v>
      </c>
      <c r="V107" s="302"/>
      <c r="W107" s="301">
        <v>0</v>
      </c>
      <c r="X107" s="303">
        <v>3</v>
      </c>
      <c r="Y107" s="304">
        <f>(344-X107+1)/344*100</f>
        <v>99.4186046511628</v>
      </c>
      <c r="Z107" s="23"/>
      <c r="AA107" s="23"/>
      <c r="AB107" s="10"/>
      <c r="AC107" s="54"/>
      <c r="AD107" s="53"/>
      <c r="AE107" s="53"/>
      <c r="AF107" s="53"/>
      <c r="AG107" s="23"/>
      <c r="AH107" s="55"/>
      <c r="AI107" s="23"/>
      <c r="AJ107" s="23"/>
      <c r="AK107" s="23"/>
      <c r="AL107" s="15"/>
      <c r="AM107" s="11"/>
      <c r="AN107" s="11"/>
      <c r="AO107" s="11"/>
      <c r="AP107" s="11"/>
      <c r="AQ107" s="16"/>
      <c r="AR107" s="23"/>
      <c r="AS107" s="23"/>
      <c r="AT107" s="23"/>
      <c r="AU107" s="53"/>
      <c r="AV107" s="55"/>
      <c r="AW107" s="23"/>
      <c r="AX107" s="748"/>
      <c r="AY107" s="718"/>
      <c r="AZ107" s="719"/>
      <c r="BA107" s="748"/>
      <c r="BB107" s="718"/>
      <c r="BC107" s="719"/>
      <c r="BD107" s="711"/>
      <c r="BE107" s="719"/>
      <c r="BF107" s="719"/>
      <c r="BG107" s="719"/>
      <c r="BH107" s="748"/>
      <c r="BI107" s="805"/>
      <c r="BJ107" s="784"/>
      <c r="BK107" s="94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</row>
    <row r="108" spans="1:132" ht="11.25" customHeight="1">
      <c r="A108" s="806">
        <v>1327</v>
      </c>
      <c r="B108" s="717" t="s">
        <v>101</v>
      </c>
      <c r="C108" s="23"/>
      <c r="D108" s="851" t="s">
        <v>24</v>
      </c>
      <c r="E108" s="849" t="str">
        <f>"'"&amp;D108</f>
        <v>'04</v>
      </c>
      <c r="F108" s="853"/>
      <c r="G108" s="855">
        <v>1</v>
      </c>
      <c r="H108" s="749" t="s">
        <v>32</v>
      </c>
      <c r="I108" s="747" t="s">
        <v>63</v>
      </c>
      <c r="J108" s="761">
        <v>13.6</v>
      </c>
      <c r="K108" s="753"/>
      <c r="L108" s="753">
        <v>31.5</v>
      </c>
      <c r="M108" s="753">
        <v>60.8</v>
      </c>
      <c r="N108" s="745">
        <v>84.9</v>
      </c>
      <c r="O108" s="761">
        <f>(1799-P108+1)/1799*100</f>
        <v>9.449694274596999</v>
      </c>
      <c r="P108" s="753">
        <v>1630</v>
      </c>
      <c r="Q108" s="764">
        <v>0.7</v>
      </c>
      <c r="R108" s="755">
        <v>-2.1</v>
      </c>
      <c r="S108" s="716">
        <f>T108/(T108+U108+W108)*100</f>
        <v>27.27272727272727</v>
      </c>
      <c r="T108" s="717">
        <v>3</v>
      </c>
      <c r="U108" s="717">
        <v>7</v>
      </c>
      <c r="V108" s="96"/>
      <c r="W108" s="717">
        <v>1</v>
      </c>
      <c r="X108" s="827">
        <v>30</v>
      </c>
      <c r="Y108" s="745">
        <v>25.6</v>
      </c>
      <c r="Z108" s="23"/>
      <c r="AA108" s="23"/>
      <c r="AB108" s="10"/>
      <c r="AC108" s="24"/>
      <c r="AD108" s="23"/>
      <c r="AE108" s="23"/>
      <c r="AF108" s="23"/>
      <c r="AG108" s="23"/>
      <c r="AH108" s="22"/>
      <c r="AI108" s="23"/>
      <c r="AJ108" s="23"/>
      <c r="AK108" s="23"/>
      <c r="AL108" s="24"/>
      <c r="AM108" s="23"/>
      <c r="AN108" s="23"/>
      <c r="AO108" s="23"/>
      <c r="AP108" s="23"/>
      <c r="AQ108" s="40"/>
      <c r="AR108" s="23"/>
      <c r="AS108" s="23"/>
      <c r="AT108" s="23"/>
      <c r="AU108" s="23"/>
      <c r="AV108" s="19"/>
      <c r="AW108" s="23"/>
      <c r="AX108" s="747"/>
      <c r="AY108" s="825"/>
      <c r="AZ108" s="712"/>
      <c r="BA108" s="830"/>
      <c r="BB108" s="825"/>
      <c r="BC108" s="712"/>
      <c r="BD108" s="712"/>
      <c r="BE108" s="712"/>
      <c r="BF108" s="712"/>
      <c r="BG108" s="712"/>
      <c r="BH108" s="830">
        <v>2</v>
      </c>
      <c r="BI108" s="847" t="s">
        <v>667</v>
      </c>
      <c r="BJ108" s="783"/>
      <c r="BK108" s="94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</row>
    <row r="109" spans="1:132" ht="11.25" customHeight="1">
      <c r="A109" s="807"/>
      <c r="B109" s="719"/>
      <c r="C109" s="23"/>
      <c r="D109" s="852"/>
      <c r="E109" s="850"/>
      <c r="F109" s="854"/>
      <c r="G109" s="856"/>
      <c r="H109" s="750"/>
      <c r="I109" s="748"/>
      <c r="J109" s="762"/>
      <c r="K109" s="754"/>
      <c r="L109" s="754"/>
      <c r="M109" s="754"/>
      <c r="N109" s="746"/>
      <c r="O109" s="762"/>
      <c r="P109" s="754"/>
      <c r="Q109" s="765"/>
      <c r="R109" s="756"/>
      <c r="S109" s="718"/>
      <c r="T109" s="719"/>
      <c r="U109" s="719"/>
      <c r="V109" s="96"/>
      <c r="W109" s="719"/>
      <c r="X109" s="828"/>
      <c r="Y109" s="746"/>
      <c r="Z109" s="23"/>
      <c r="AA109" s="23"/>
      <c r="AB109" s="10"/>
      <c r="AC109" s="54"/>
      <c r="AD109" s="53"/>
      <c r="AE109" s="53"/>
      <c r="AF109" s="53"/>
      <c r="AG109" s="23"/>
      <c r="AH109" s="55"/>
      <c r="AI109" s="23"/>
      <c r="AJ109" s="23"/>
      <c r="AK109" s="23"/>
      <c r="AL109" s="15"/>
      <c r="AM109" s="11"/>
      <c r="AN109" s="11"/>
      <c r="AO109" s="11"/>
      <c r="AP109" s="11"/>
      <c r="AQ109" s="16"/>
      <c r="AR109" s="23"/>
      <c r="AS109" s="23"/>
      <c r="AT109" s="23"/>
      <c r="AU109" s="53"/>
      <c r="AV109" s="55"/>
      <c r="AW109" s="23"/>
      <c r="AX109" s="748"/>
      <c r="AY109" s="826"/>
      <c r="AZ109" s="713"/>
      <c r="BA109" s="831"/>
      <c r="BB109" s="826"/>
      <c r="BC109" s="713"/>
      <c r="BD109" s="713"/>
      <c r="BE109" s="713"/>
      <c r="BF109" s="713"/>
      <c r="BG109" s="713"/>
      <c r="BH109" s="831"/>
      <c r="BI109" s="848"/>
      <c r="BJ109" s="784"/>
      <c r="BK109" s="94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</row>
    <row r="110" spans="1:132" ht="11.25" customHeight="1">
      <c r="A110" s="834">
        <v>1477</v>
      </c>
      <c r="B110" s="717" t="s">
        <v>102</v>
      </c>
      <c r="C110" s="23"/>
      <c r="D110" s="851" t="s">
        <v>24</v>
      </c>
      <c r="E110" s="849" t="str">
        <f>"'"&amp;D110</f>
        <v>'04</v>
      </c>
      <c r="F110" s="853"/>
      <c r="G110" s="858">
        <v>2</v>
      </c>
      <c r="H110" s="749" t="s">
        <v>204</v>
      </c>
      <c r="I110" s="747" t="s">
        <v>103</v>
      </c>
      <c r="J110" s="761">
        <v>75.2</v>
      </c>
      <c r="K110" s="753"/>
      <c r="L110" s="753">
        <v>74.9</v>
      </c>
      <c r="M110" s="753">
        <v>75.5</v>
      </c>
      <c r="N110" s="745">
        <v>34.7</v>
      </c>
      <c r="O110" s="761">
        <f>(1799-P110+1)/1799*100</f>
        <v>70.98387993329628</v>
      </c>
      <c r="P110" s="753">
        <v>523</v>
      </c>
      <c r="Q110" s="764">
        <v>1.3</v>
      </c>
      <c r="R110" s="755">
        <v>1.3</v>
      </c>
      <c r="S110" s="716">
        <f>T110/(T110+U110+W110)*100</f>
        <v>55.55555555555556</v>
      </c>
      <c r="T110" s="717">
        <v>5</v>
      </c>
      <c r="U110" s="717">
        <v>4</v>
      </c>
      <c r="V110" s="96"/>
      <c r="W110" s="717">
        <v>0</v>
      </c>
      <c r="X110" s="827">
        <v>9</v>
      </c>
      <c r="Y110" s="745">
        <v>87.9</v>
      </c>
      <c r="Z110" s="23"/>
      <c r="AA110" s="23"/>
      <c r="AB110" s="10"/>
      <c r="AC110" s="24"/>
      <c r="AD110" s="23"/>
      <c r="AE110" s="23"/>
      <c r="AF110" s="23"/>
      <c r="AG110" s="23"/>
      <c r="AH110" s="22"/>
      <c r="AI110" s="23"/>
      <c r="AJ110" s="23"/>
      <c r="AK110" s="23"/>
      <c r="AL110" s="24"/>
      <c r="AM110" s="23"/>
      <c r="AN110" s="23"/>
      <c r="AO110" s="23"/>
      <c r="AP110" s="23"/>
      <c r="AQ110" s="40"/>
      <c r="AR110" s="23"/>
      <c r="AS110" s="23"/>
      <c r="AT110" s="23"/>
      <c r="AU110" s="23"/>
      <c r="AV110" s="19"/>
      <c r="AW110" s="23"/>
      <c r="AX110" s="747"/>
      <c r="AY110" s="825"/>
      <c r="AZ110" s="712"/>
      <c r="BA110" s="830"/>
      <c r="BB110" s="825"/>
      <c r="BC110" s="712"/>
      <c r="BD110" s="712"/>
      <c r="BE110" s="712"/>
      <c r="BF110" s="712"/>
      <c r="BG110" s="712"/>
      <c r="BH110" s="830">
        <v>2</v>
      </c>
      <c r="BI110" s="847" t="s">
        <v>667</v>
      </c>
      <c r="BJ110" s="783"/>
      <c r="BK110" s="94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</row>
    <row r="111" spans="1:132" ht="11.25" customHeight="1">
      <c r="A111" s="835"/>
      <c r="B111" s="719"/>
      <c r="C111" s="23"/>
      <c r="D111" s="852"/>
      <c r="E111" s="850"/>
      <c r="F111" s="854"/>
      <c r="G111" s="863"/>
      <c r="H111" s="750"/>
      <c r="I111" s="748"/>
      <c r="J111" s="762"/>
      <c r="K111" s="754"/>
      <c r="L111" s="754"/>
      <c r="M111" s="754"/>
      <c r="N111" s="746"/>
      <c r="O111" s="762"/>
      <c r="P111" s="754"/>
      <c r="Q111" s="765"/>
      <c r="R111" s="756"/>
      <c r="S111" s="718"/>
      <c r="T111" s="719"/>
      <c r="U111" s="719"/>
      <c r="V111" s="96"/>
      <c r="W111" s="719"/>
      <c r="X111" s="828"/>
      <c r="Y111" s="746"/>
      <c r="Z111" s="23"/>
      <c r="AA111" s="23"/>
      <c r="AB111" s="10"/>
      <c r="AC111" s="54"/>
      <c r="AD111" s="53"/>
      <c r="AE111" s="53"/>
      <c r="AF111" s="53"/>
      <c r="AG111" s="23"/>
      <c r="AH111" s="55"/>
      <c r="AI111" s="23"/>
      <c r="AJ111" s="23"/>
      <c r="AK111" s="23"/>
      <c r="AL111" s="15"/>
      <c r="AM111" s="11"/>
      <c r="AN111" s="11"/>
      <c r="AO111" s="11"/>
      <c r="AP111" s="11"/>
      <c r="AQ111" s="16"/>
      <c r="AR111" s="23"/>
      <c r="AS111" s="23"/>
      <c r="AT111" s="23"/>
      <c r="AU111" s="53"/>
      <c r="AV111" s="55"/>
      <c r="AW111" s="23"/>
      <c r="AX111" s="748"/>
      <c r="AY111" s="826"/>
      <c r="AZ111" s="713"/>
      <c r="BA111" s="831"/>
      <c r="BB111" s="826"/>
      <c r="BC111" s="713"/>
      <c r="BD111" s="713"/>
      <c r="BE111" s="713"/>
      <c r="BF111" s="713"/>
      <c r="BG111" s="713"/>
      <c r="BH111" s="831"/>
      <c r="BI111" s="848"/>
      <c r="BJ111" s="784"/>
      <c r="BK111" s="94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</row>
    <row r="112" spans="1:132" ht="11.25" customHeight="1">
      <c r="A112" s="808">
        <v>1501</v>
      </c>
      <c r="B112" s="717" t="s">
        <v>104</v>
      </c>
      <c r="C112" s="23"/>
      <c r="D112" s="851" t="s">
        <v>25</v>
      </c>
      <c r="E112" s="849" t="str">
        <f>"'"&amp;D112</f>
        <v>'05</v>
      </c>
      <c r="F112" s="853"/>
      <c r="G112" s="858">
        <v>2</v>
      </c>
      <c r="H112" s="749" t="s">
        <v>211</v>
      </c>
      <c r="I112" s="747" t="s">
        <v>105</v>
      </c>
      <c r="J112" s="761">
        <v>93.2</v>
      </c>
      <c r="K112" s="753"/>
      <c r="L112" s="753">
        <v>94.5</v>
      </c>
      <c r="M112" s="753">
        <v>97.1</v>
      </c>
      <c r="N112" s="745">
        <v>89.3</v>
      </c>
      <c r="O112" s="761">
        <f>(1799-P112+1)/1799*100</f>
        <v>91.88438021122846</v>
      </c>
      <c r="P112" s="753">
        <v>147</v>
      </c>
      <c r="Q112" s="764">
        <v>2.1</v>
      </c>
      <c r="R112" s="755">
        <v>1</v>
      </c>
      <c r="S112" s="716">
        <f>T112/(T112+U112+W112)*100</f>
        <v>80</v>
      </c>
      <c r="T112" s="717">
        <v>8</v>
      </c>
      <c r="U112" s="717">
        <v>2</v>
      </c>
      <c r="V112" s="96"/>
      <c r="W112" s="717">
        <v>0</v>
      </c>
      <c r="X112" s="827">
        <v>4</v>
      </c>
      <c r="Y112" s="745">
        <v>94.6</v>
      </c>
      <c r="Z112" s="23"/>
      <c r="AA112" s="23"/>
      <c r="AB112" s="10"/>
      <c r="AC112" s="24"/>
      <c r="AD112" s="23"/>
      <c r="AE112" s="23"/>
      <c r="AF112" s="23"/>
      <c r="AG112" s="23"/>
      <c r="AH112" s="22"/>
      <c r="AI112" s="23"/>
      <c r="AJ112" s="23"/>
      <c r="AK112" s="23"/>
      <c r="AL112" s="24"/>
      <c r="AM112" s="23"/>
      <c r="AN112" s="23"/>
      <c r="AO112" s="23"/>
      <c r="AP112" s="23"/>
      <c r="AQ112" s="40"/>
      <c r="AR112" s="23"/>
      <c r="AS112" s="23"/>
      <c r="AT112" s="23"/>
      <c r="AU112" s="23"/>
      <c r="AV112" s="19"/>
      <c r="AW112" s="23"/>
      <c r="AX112" s="747"/>
      <c r="AY112" s="825"/>
      <c r="AZ112" s="712"/>
      <c r="BA112" s="830"/>
      <c r="BB112" s="825"/>
      <c r="BC112" s="712"/>
      <c r="BD112" s="712"/>
      <c r="BE112" s="712"/>
      <c r="BF112" s="712"/>
      <c r="BG112" s="712"/>
      <c r="BH112" s="830" t="s">
        <v>906</v>
      </c>
      <c r="BI112" s="847" t="s">
        <v>667</v>
      </c>
      <c r="BJ112" s="783"/>
      <c r="BK112" s="94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</row>
    <row r="113" spans="1:132" ht="11.25" customHeight="1">
      <c r="A113" s="809"/>
      <c r="B113" s="719"/>
      <c r="C113" s="23"/>
      <c r="D113" s="852"/>
      <c r="E113" s="850"/>
      <c r="F113" s="854"/>
      <c r="G113" s="863"/>
      <c r="H113" s="750"/>
      <c r="I113" s="748"/>
      <c r="J113" s="762"/>
      <c r="K113" s="754"/>
      <c r="L113" s="754"/>
      <c r="M113" s="754"/>
      <c r="N113" s="746"/>
      <c r="O113" s="762"/>
      <c r="P113" s="754"/>
      <c r="Q113" s="765"/>
      <c r="R113" s="756"/>
      <c r="S113" s="718"/>
      <c r="T113" s="719"/>
      <c r="U113" s="719"/>
      <c r="V113" s="96"/>
      <c r="W113" s="719"/>
      <c r="X113" s="828"/>
      <c r="Y113" s="746"/>
      <c r="Z113" s="23"/>
      <c r="AA113" s="23"/>
      <c r="AB113" s="10"/>
      <c r="AC113" s="54"/>
      <c r="AD113" s="53"/>
      <c r="AE113" s="53"/>
      <c r="AF113" s="53"/>
      <c r="AG113" s="23"/>
      <c r="AH113" s="55"/>
      <c r="AI113" s="23"/>
      <c r="AJ113" s="23"/>
      <c r="AK113" s="23"/>
      <c r="AL113" s="15"/>
      <c r="AM113" s="11"/>
      <c r="AN113" s="11"/>
      <c r="AO113" s="11"/>
      <c r="AP113" s="11"/>
      <c r="AQ113" s="16"/>
      <c r="AR113" s="23"/>
      <c r="AS113" s="23"/>
      <c r="AT113" s="23"/>
      <c r="AU113" s="53"/>
      <c r="AV113" s="55"/>
      <c r="AW113" s="23"/>
      <c r="AX113" s="748"/>
      <c r="AY113" s="826"/>
      <c r="AZ113" s="713"/>
      <c r="BA113" s="831"/>
      <c r="BB113" s="826"/>
      <c r="BC113" s="713"/>
      <c r="BD113" s="713"/>
      <c r="BE113" s="713"/>
      <c r="BF113" s="713"/>
      <c r="BG113" s="713"/>
      <c r="BH113" s="831"/>
      <c r="BI113" s="848"/>
      <c r="BJ113" s="784"/>
      <c r="BK113" s="94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</row>
    <row r="114" spans="1:132" ht="11.25" customHeight="1">
      <c r="A114" s="801">
        <v>1519</v>
      </c>
      <c r="B114" s="717" t="s">
        <v>218</v>
      </c>
      <c r="C114" s="23"/>
      <c r="D114" s="851" t="s">
        <v>25</v>
      </c>
      <c r="E114" s="849" t="str">
        <f>"'"&amp;D114</f>
        <v>'05</v>
      </c>
      <c r="F114" s="853"/>
      <c r="G114" s="858">
        <v>3</v>
      </c>
      <c r="H114" s="868" t="s">
        <v>587</v>
      </c>
      <c r="I114" s="747" t="s">
        <v>155</v>
      </c>
      <c r="J114" s="761">
        <v>94.4</v>
      </c>
      <c r="K114" s="753"/>
      <c r="L114" s="753">
        <v>91.4</v>
      </c>
      <c r="M114" s="753">
        <v>93</v>
      </c>
      <c r="N114" s="745">
        <v>21</v>
      </c>
      <c r="O114" s="761">
        <f>(1799-P114+1)/1799*100</f>
        <v>94.88604780433573</v>
      </c>
      <c r="P114" s="753">
        <v>93</v>
      </c>
      <c r="Q114" s="764">
        <v>3.8</v>
      </c>
      <c r="R114" s="755">
        <v>5.1</v>
      </c>
      <c r="S114" s="97">
        <f>T114/(T114+U114+W114)*100</f>
        <v>88.88888888888889</v>
      </c>
      <c r="T114" s="95">
        <v>8</v>
      </c>
      <c r="U114" s="95">
        <v>1</v>
      </c>
      <c r="V114" s="96"/>
      <c r="W114" s="95">
        <v>0</v>
      </c>
      <c r="X114" s="124">
        <v>2</v>
      </c>
      <c r="Y114" s="192">
        <v>97.7</v>
      </c>
      <c r="Z114" s="23"/>
      <c r="AA114" s="23"/>
      <c r="AB114" s="10"/>
      <c r="AC114" s="24"/>
      <c r="AD114" s="23"/>
      <c r="AE114" s="23"/>
      <c r="AF114" s="23"/>
      <c r="AG114" s="23"/>
      <c r="AH114" s="22"/>
      <c r="AI114" s="23"/>
      <c r="AJ114" s="23"/>
      <c r="AK114" s="23"/>
      <c r="AL114" s="24"/>
      <c r="AM114" s="23"/>
      <c r="AN114" s="23"/>
      <c r="AO114" s="23"/>
      <c r="AP114" s="23"/>
      <c r="AQ114" s="40"/>
      <c r="AR114" s="23"/>
      <c r="AS114" s="23"/>
      <c r="AT114" s="23"/>
      <c r="AU114" s="23"/>
      <c r="AV114" s="19"/>
      <c r="AW114" s="23"/>
      <c r="AX114" s="747"/>
      <c r="AY114" s="716"/>
      <c r="AZ114" s="717">
        <v>4</v>
      </c>
      <c r="BA114" s="747"/>
      <c r="BB114" s="716"/>
      <c r="BC114" s="717"/>
      <c r="BD114" s="710"/>
      <c r="BE114" s="717"/>
      <c r="BF114" s="717"/>
      <c r="BG114" s="717" t="s">
        <v>795</v>
      </c>
      <c r="BH114" s="747">
        <v>0</v>
      </c>
      <c r="BI114" s="804" t="s">
        <v>839</v>
      </c>
      <c r="BJ114" s="783" t="s">
        <v>379</v>
      </c>
      <c r="BK114" s="9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</row>
    <row r="115" spans="1:132" ht="11.25" customHeight="1">
      <c r="A115" s="802"/>
      <c r="B115" s="719"/>
      <c r="C115" s="23"/>
      <c r="D115" s="852"/>
      <c r="E115" s="850"/>
      <c r="F115" s="854"/>
      <c r="G115" s="863"/>
      <c r="H115" s="869"/>
      <c r="I115" s="748"/>
      <c r="J115" s="762"/>
      <c r="K115" s="754"/>
      <c r="L115" s="754"/>
      <c r="M115" s="754"/>
      <c r="N115" s="746"/>
      <c r="O115" s="762"/>
      <c r="P115" s="754"/>
      <c r="Q115" s="765"/>
      <c r="R115" s="756"/>
      <c r="S115" s="300">
        <f>T115/(T115+U115+W115)*100</f>
        <v>90</v>
      </c>
      <c r="T115" s="301">
        <v>9</v>
      </c>
      <c r="U115" s="301">
        <v>1</v>
      </c>
      <c r="V115" s="302"/>
      <c r="W115" s="301">
        <v>0</v>
      </c>
      <c r="X115" s="303">
        <v>11</v>
      </c>
      <c r="Y115" s="304">
        <f>(344-X115+1)/344*100</f>
        <v>97.09302325581395</v>
      </c>
      <c r="Z115" s="23"/>
      <c r="AA115" s="23"/>
      <c r="AB115" s="10"/>
      <c r="AC115" s="54"/>
      <c r="AD115" s="53"/>
      <c r="AE115" s="53"/>
      <c r="AF115" s="53"/>
      <c r="AG115" s="23"/>
      <c r="AH115" s="55"/>
      <c r="AI115" s="23"/>
      <c r="AJ115" s="23"/>
      <c r="AK115" s="23"/>
      <c r="AL115" s="15"/>
      <c r="AM115" s="11"/>
      <c r="AN115" s="11"/>
      <c r="AO115" s="11"/>
      <c r="AP115" s="11"/>
      <c r="AQ115" s="16"/>
      <c r="AR115" s="23"/>
      <c r="AS115" s="23"/>
      <c r="AT115" s="23"/>
      <c r="AU115" s="53"/>
      <c r="AV115" s="55"/>
      <c r="AW115" s="23"/>
      <c r="AX115" s="748"/>
      <c r="AY115" s="718"/>
      <c r="AZ115" s="719"/>
      <c r="BA115" s="748"/>
      <c r="BB115" s="718"/>
      <c r="BC115" s="719"/>
      <c r="BD115" s="711"/>
      <c r="BE115" s="719"/>
      <c r="BF115" s="719"/>
      <c r="BG115" s="719"/>
      <c r="BH115" s="748"/>
      <c r="BI115" s="805"/>
      <c r="BJ115" s="784"/>
      <c r="BK115" s="94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</row>
    <row r="116" spans="1:132" ht="11.25" customHeight="1">
      <c r="A116" s="806">
        <v>1529</v>
      </c>
      <c r="B116" s="717" t="s">
        <v>217</v>
      </c>
      <c r="C116" s="23"/>
      <c r="D116" s="851" t="s">
        <v>25</v>
      </c>
      <c r="E116" s="849" t="str">
        <f>"'"&amp;D116</f>
        <v>'05</v>
      </c>
      <c r="F116" s="853"/>
      <c r="G116" s="858">
        <v>2</v>
      </c>
      <c r="H116" s="749" t="s">
        <v>32</v>
      </c>
      <c r="I116" s="747" t="s">
        <v>63</v>
      </c>
      <c r="J116" s="761">
        <v>49.5</v>
      </c>
      <c r="K116" s="753"/>
      <c r="L116" s="753">
        <v>48.7</v>
      </c>
      <c r="M116" s="753">
        <v>50.3</v>
      </c>
      <c r="N116" s="745">
        <v>69.7</v>
      </c>
      <c r="O116" s="761">
        <f>(1799-P116+1)/1799*100</f>
        <v>67.81545302946081</v>
      </c>
      <c r="P116" s="753">
        <v>580</v>
      </c>
      <c r="Q116" s="764">
        <v>0.9</v>
      </c>
      <c r="R116" s="755">
        <v>0</v>
      </c>
      <c r="S116" s="716">
        <f>T116/(T116+U116+W116)*100</f>
        <v>36.36363636363637</v>
      </c>
      <c r="T116" s="717">
        <v>4</v>
      </c>
      <c r="U116" s="717">
        <v>7</v>
      </c>
      <c r="V116" s="96"/>
      <c r="W116" s="717">
        <v>0</v>
      </c>
      <c r="X116" s="827">
        <v>34</v>
      </c>
      <c r="Y116" s="745">
        <v>15.4</v>
      </c>
      <c r="Z116" s="23"/>
      <c r="AA116" s="23"/>
      <c r="AB116" s="10"/>
      <c r="AC116" s="24"/>
      <c r="AD116" s="23"/>
      <c r="AE116" s="23"/>
      <c r="AF116" s="23"/>
      <c r="AG116" s="23"/>
      <c r="AH116" s="22"/>
      <c r="AI116" s="23"/>
      <c r="AJ116" s="23"/>
      <c r="AK116" s="23"/>
      <c r="AL116" s="24"/>
      <c r="AM116" s="23"/>
      <c r="AN116" s="23"/>
      <c r="AO116" s="23"/>
      <c r="AP116" s="23"/>
      <c r="AQ116" s="40"/>
      <c r="AR116" s="23"/>
      <c r="AS116" s="23"/>
      <c r="AT116" s="23"/>
      <c r="AU116" s="23"/>
      <c r="AV116" s="19"/>
      <c r="AW116" s="23"/>
      <c r="AX116" s="747"/>
      <c r="AY116" s="825"/>
      <c r="AZ116" s="712"/>
      <c r="BA116" s="830"/>
      <c r="BB116" s="825"/>
      <c r="BC116" s="712"/>
      <c r="BD116" s="712"/>
      <c r="BE116" s="712"/>
      <c r="BF116" s="712"/>
      <c r="BG116" s="712"/>
      <c r="BH116" s="830">
        <v>0</v>
      </c>
      <c r="BI116" s="847" t="s">
        <v>821</v>
      </c>
      <c r="BJ116" s="783"/>
      <c r="BK116" s="94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</row>
    <row r="117" spans="1:132" ht="11.25" customHeight="1">
      <c r="A117" s="807"/>
      <c r="B117" s="719"/>
      <c r="C117" s="23"/>
      <c r="D117" s="852"/>
      <c r="E117" s="850"/>
      <c r="F117" s="854"/>
      <c r="G117" s="863"/>
      <c r="H117" s="750"/>
      <c r="I117" s="748"/>
      <c r="J117" s="762"/>
      <c r="K117" s="754"/>
      <c r="L117" s="754"/>
      <c r="M117" s="754"/>
      <c r="N117" s="746"/>
      <c r="O117" s="762"/>
      <c r="P117" s="754"/>
      <c r="Q117" s="765"/>
      <c r="R117" s="756"/>
      <c r="S117" s="718"/>
      <c r="T117" s="719"/>
      <c r="U117" s="719"/>
      <c r="V117" s="96"/>
      <c r="W117" s="719"/>
      <c r="X117" s="828"/>
      <c r="Y117" s="746"/>
      <c r="Z117" s="23"/>
      <c r="AA117" s="23"/>
      <c r="AB117" s="10"/>
      <c r="AC117" s="54"/>
      <c r="AD117" s="53"/>
      <c r="AE117" s="53"/>
      <c r="AF117" s="53"/>
      <c r="AG117" s="23"/>
      <c r="AH117" s="55"/>
      <c r="AI117" s="23"/>
      <c r="AJ117" s="23"/>
      <c r="AK117" s="23"/>
      <c r="AL117" s="15"/>
      <c r="AM117" s="11"/>
      <c r="AN117" s="11"/>
      <c r="AO117" s="11"/>
      <c r="AP117" s="11"/>
      <c r="AQ117" s="16"/>
      <c r="AR117" s="23"/>
      <c r="AS117" s="23"/>
      <c r="AT117" s="23"/>
      <c r="AU117" s="53"/>
      <c r="AV117" s="55"/>
      <c r="AW117" s="23"/>
      <c r="AX117" s="748"/>
      <c r="AY117" s="826"/>
      <c r="AZ117" s="713"/>
      <c r="BA117" s="831"/>
      <c r="BB117" s="826"/>
      <c r="BC117" s="713"/>
      <c r="BD117" s="713"/>
      <c r="BE117" s="713"/>
      <c r="BF117" s="713"/>
      <c r="BG117" s="713"/>
      <c r="BH117" s="831"/>
      <c r="BI117" s="848"/>
      <c r="BJ117" s="784"/>
      <c r="BK117" s="94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</row>
    <row r="118" spans="1:132" ht="11.25" customHeight="1">
      <c r="A118" s="808">
        <v>1538</v>
      </c>
      <c r="B118" s="717" t="s">
        <v>106</v>
      </c>
      <c r="C118" s="23"/>
      <c r="D118" s="851" t="s">
        <v>25</v>
      </c>
      <c r="E118" s="849" t="str">
        <f>"'"&amp;D118</f>
        <v>'05</v>
      </c>
      <c r="F118" s="853"/>
      <c r="G118" s="858">
        <v>3</v>
      </c>
      <c r="H118" s="883" t="s">
        <v>588</v>
      </c>
      <c r="I118" s="747" t="s">
        <v>156</v>
      </c>
      <c r="J118" s="761">
        <v>90.3</v>
      </c>
      <c r="K118" s="753"/>
      <c r="L118" s="753">
        <v>79.1</v>
      </c>
      <c r="M118" s="753">
        <v>80.8</v>
      </c>
      <c r="N118" s="745">
        <v>43.6</v>
      </c>
      <c r="O118" s="761">
        <f>(1799-P118+1)/1799*100</f>
        <v>91.77320733740967</v>
      </c>
      <c r="P118" s="753">
        <v>149</v>
      </c>
      <c r="Q118" s="764">
        <v>2.7</v>
      </c>
      <c r="R118" s="755">
        <v>3.9</v>
      </c>
      <c r="S118" s="97">
        <f aca="true" t="shared" si="2" ref="S118:S123">T118/(T118+U118+W118)*100</f>
        <v>60</v>
      </c>
      <c r="T118" s="95">
        <v>6</v>
      </c>
      <c r="U118" s="95">
        <v>3</v>
      </c>
      <c r="V118" s="96"/>
      <c r="W118" s="95">
        <v>1</v>
      </c>
      <c r="X118" s="124">
        <v>1</v>
      </c>
      <c r="Y118" s="192">
        <v>100</v>
      </c>
      <c r="Z118" s="23"/>
      <c r="AA118" s="23"/>
      <c r="AB118" s="10"/>
      <c r="AC118" s="24"/>
      <c r="AD118" s="23"/>
      <c r="AE118" s="23"/>
      <c r="AF118" s="23"/>
      <c r="AG118" s="23"/>
      <c r="AH118" s="22"/>
      <c r="AI118" s="23"/>
      <c r="AJ118" s="23"/>
      <c r="AK118" s="23"/>
      <c r="AL118" s="24"/>
      <c r="AM118" s="23"/>
      <c r="AN118" s="23"/>
      <c r="AO118" s="23"/>
      <c r="AP118" s="23"/>
      <c r="AQ118" s="40"/>
      <c r="AR118" s="23"/>
      <c r="AS118" s="23"/>
      <c r="AT118" s="23"/>
      <c r="AU118" s="23"/>
      <c r="AV118" s="19"/>
      <c r="AW118" s="23"/>
      <c r="AX118" s="747"/>
      <c r="AY118" s="716">
        <v>4.5</v>
      </c>
      <c r="AZ118" s="717">
        <v>3</v>
      </c>
      <c r="BA118" s="747"/>
      <c r="BB118" s="716"/>
      <c r="BC118" s="717"/>
      <c r="BD118" s="710">
        <v>3</v>
      </c>
      <c r="BE118" s="717">
        <v>4</v>
      </c>
      <c r="BF118" s="717"/>
      <c r="BG118" s="717">
        <v>3</v>
      </c>
      <c r="BH118" s="747">
        <v>0</v>
      </c>
      <c r="BI118" s="804" t="s">
        <v>824</v>
      </c>
      <c r="BJ118" s="783"/>
      <c r="BK118" s="94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</row>
    <row r="119" spans="1:132" ht="11.25" customHeight="1">
      <c r="A119" s="809"/>
      <c r="B119" s="719"/>
      <c r="C119" s="23"/>
      <c r="D119" s="852"/>
      <c r="E119" s="850"/>
      <c r="F119" s="854"/>
      <c r="G119" s="863"/>
      <c r="H119" s="884"/>
      <c r="I119" s="748"/>
      <c r="J119" s="762"/>
      <c r="K119" s="754"/>
      <c r="L119" s="754"/>
      <c r="M119" s="754"/>
      <c r="N119" s="746"/>
      <c r="O119" s="762"/>
      <c r="P119" s="754"/>
      <c r="Q119" s="765"/>
      <c r="R119" s="756"/>
      <c r="S119" s="300">
        <f t="shared" si="2"/>
        <v>80</v>
      </c>
      <c r="T119" s="301">
        <v>8</v>
      </c>
      <c r="U119" s="301">
        <v>2</v>
      </c>
      <c r="V119" s="302"/>
      <c r="W119" s="301">
        <v>0</v>
      </c>
      <c r="X119" s="303">
        <v>110</v>
      </c>
      <c r="Y119" s="304">
        <f>(344-X119+1)/344*100</f>
        <v>68.31395348837209</v>
      </c>
      <c r="Z119" s="23"/>
      <c r="AA119" s="23"/>
      <c r="AB119" s="10"/>
      <c r="AC119" s="54"/>
      <c r="AD119" s="53"/>
      <c r="AE119" s="53"/>
      <c r="AF119" s="53"/>
      <c r="AG119" s="23"/>
      <c r="AH119" s="55"/>
      <c r="AI119" s="23"/>
      <c r="AJ119" s="23"/>
      <c r="AK119" s="23"/>
      <c r="AL119" s="15"/>
      <c r="AM119" s="11"/>
      <c r="AN119" s="11"/>
      <c r="AO119" s="11"/>
      <c r="AP119" s="11"/>
      <c r="AQ119" s="16"/>
      <c r="AR119" s="23"/>
      <c r="AS119" s="23"/>
      <c r="AT119" s="23"/>
      <c r="AU119" s="53"/>
      <c r="AV119" s="55"/>
      <c r="AW119" s="23"/>
      <c r="AX119" s="748"/>
      <c r="AY119" s="718"/>
      <c r="AZ119" s="719"/>
      <c r="BA119" s="748"/>
      <c r="BB119" s="718"/>
      <c r="BC119" s="719"/>
      <c r="BD119" s="711"/>
      <c r="BE119" s="719"/>
      <c r="BF119" s="719"/>
      <c r="BG119" s="719"/>
      <c r="BH119" s="748"/>
      <c r="BI119" s="805"/>
      <c r="BJ119" s="784"/>
      <c r="BK119" s="94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</row>
    <row r="120" spans="1:132" ht="11.25" customHeight="1">
      <c r="A120" s="801">
        <v>1592</v>
      </c>
      <c r="B120" s="717" t="s">
        <v>107</v>
      </c>
      <c r="C120" s="23"/>
      <c r="D120" s="851" t="s">
        <v>25</v>
      </c>
      <c r="E120" s="849" t="str">
        <f>"'"&amp;D120</f>
        <v>'05</v>
      </c>
      <c r="F120" s="853"/>
      <c r="G120" s="858">
        <v>3</v>
      </c>
      <c r="H120" s="868" t="s">
        <v>589</v>
      </c>
      <c r="I120" s="747" t="s">
        <v>150</v>
      </c>
      <c r="J120" s="761">
        <v>98.5</v>
      </c>
      <c r="K120" s="753"/>
      <c r="L120" s="753">
        <v>95.5</v>
      </c>
      <c r="M120" s="753">
        <v>88.2</v>
      </c>
      <c r="N120" s="745">
        <v>8.5</v>
      </c>
      <c r="O120" s="761">
        <f>(1799-P120+1)/1799*100</f>
        <v>98.22123401889938</v>
      </c>
      <c r="P120" s="753">
        <v>33</v>
      </c>
      <c r="Q120" s="764">
        <v>2.9</v>
      </c>
      <c r="R120" s="755">
        <v>2.2</v>
      </c>
      <c r="S120" s="97">
        <f t="shared" si="2"/>
        <v>77.77777777777779</v>
      </c>
      <c r="T120" s="95">
        <v>7</v>
      </c>
      <c r="U120" s="95">
        <v>0</v>
      </c>
      <c r="V120" s="96"/>
      <c r="W120" s="95">
        <v>2</v>
      </c>
      <c r="X120" s="124">
        <v>1</v>
      </c>
      <c r="Y120" s="192">
        <v>100</v>
      </c>
      <c r="Z120" s="23"/>
      <c r="AA120" s="23"/>
      <c r="AB120" s="10"/>
      <c r="AC120" s="24"/>
      <c r="AD120" s="23"/>
      <c r="AE120" s="23"/>
      <c r="AF120" s="23"/>
      <c r="AG120" s="23"/>
      <c r="AH120" s="22"/>
      <c r="AI120" s="23"/>
      <c r="AJ120" s="23"/>
      <c r="AK120" s="23"/>
      <c r="AL120" s="24"/>
      <c r="AM120" s="23"/>
      <c r="AN120" s="23"/>
      <c r="AO120" s="23"/>
      <c r="AP120" s="23"/>
      <c r="AQ120" s="40"/>
      <c r="AR120" s="23"/>
      <c r="AS120" s="23"/>
      <c r="AT120" s="23"/>
      <c r="AU120" s="23"/>
      <c r="AV120" s="19"/>
      <c r="AW120" s="23"/>
      <c r="AX120" s="747"/>
      <c r="AY120" s="825"/>
      <c r="AZ120" s="712"/>
      <c r="BA120" s="830"/>
      <c r="BB120" s="825"/>
      <c r="BC120" s="712"/>
      <c r="BD120" s="712"/>
      <c r="BE120" s="712"/>
      <c r="BF120" s="712"/>
      <c r="BG120" s="712"/>
      <c r="BH120" s="830">
        <v>2</v>
      </c>
      <c r="BI120" s="847" t="s">
        <v>667</v>
      </c>
      <c r="BJ120" s="783"/>
      <c r="BK120" s="94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</row>
    <row r="121" spans="1:132" ht="11.25" customHeight="1">
      <c r="A121" s="802"/>
      <c r="B121" s="719"/>
      <c r="C121" s="23"/>
      <c r="D121" s="852"/>
      <c r="E121" s="850"/>
      <c r="F121" s="854"/>
      <c r="G121" s="863"/>
      <c r="H121" s="869"/>
      <c r="I121" s="748"/>
      <c r="J121" s="762"/>
      <c r="K121" s="754"/>
      <c r="L121" s="754"/>
      <c r="M121" s="754"/>
      <c r="N121" s="746"/>
      <c r="O121" s="762"/>
      <c r="P121" s="754"/>
      <c r="Q121" s="765"/>
      <c r="R121" s="756"/>
      <c r="S121" s="300">
        <f t="shared" si="2"/>
        <v>80</v>
      </c>
      <c r="T121" s="301">
        <v>8</v>
      </c>
      <c r="U121" s="301">
        <v>1</v>
      </c>
      <c r="V121" s="302"/>
      <c r="W121" s="301">
        <v>1</v>
      </c>
      <c r="X121" s="303">
        <v>32</v>
      </c>
      <c r="Y121" s="304">
        <f>(344-X121+1)/344*100</f>
        <v>90.98837209302324</v>
      </c>
      <c r="Z121" s="23"/>
      <c r="AA121" s="23"/>
      <c r="AB121" s="10"/>
      <c r="AC121" s="54"/>
      <c r="AD121" s="53"/>
      <c r="AE121" s="53"/>
      <c r="AF121" s="53"/>
      <c r="AG121" s="23"/>
      <c r="AH121" s="55"/>
      <c r="AI121" s="23"/>
      <c r="AJ121" s="23"/>
      <c r="AK121" s="23"/>
      <c r="AL121" s="15"/>
      <c r="AM121" s="11"/>
      <c r="AN121" s="11"/>
      <c r="AO121" s="11"/>
      <c r="AP121" s="11"/>
      <c r="AQ121" s="16"/>
      <c r="AR121" s="23"/>
      <c r="AS121" s="23"/>
      <c r="AT121" s="23"/>
      <c r="AU121" s="53"/>
      <c r="AV121" s="55"/>
      <c r="AW121" s="23"/>
      <c r="AX121" s="748"/>
      <c r="AY121" s="826"/>
      <c r="AZ121" s="713"/>
      <c r="BA121" s="831"/>
      <c r="BB121" s="826"/>
      <c r="BC121" s="713"/>
      <c r="BD121" s="713"/>
      <c r="BE121" s="713"/>
      <c r="BF121" s="713"/>
      <c r="BG121" s="713"/>
      <c r="BH121" s="831"/>
      <c r="BI121" s="848"/>
      <c r="BJ121" s="784"/>
      <c r="BK121" s="94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</row>
    <row r="122" spans="1:132" ht="11.25" customHeight="1">
      <c r="A122" s="919">
        <v>1625</v>
      </c>
      <c r="B122" s="717" t="s">
        <v>216</v>
      </c>
      <c r="C122" s="23"/>
      <c r="D122" s="851" t="s">
        <v>25</v>
      </c>
      <c r="E122" s="849" t="str">
        <f>"'"&amp;D122</f>
        <v>'05</v>
      </c>
      <c r="F122" s="853"/>
      <c r="G122" s="858">
        <v>3</v>
      </c>
      <c r="H122" s="883" t="s">
        <v>590</v>
      </c>
      <c r="I122" s="876" t="s">
        <v>157</v>
      </c>
      <c r="J122" s="761">
        <v>98</v>
      </c>
      <c r="K122" s="753"/>
      <c r="L122" s="753">
        <v>94.2</v>
      </c>
      <c r="M122" s="753">
        <v>95</v>
      </c>
      <c r="N122" s="745">
        <v>47.4</v>
      </c>
      <c r="O122" s="761">
        <f>(1799-P122+1)/1799*100</f>
        <v>71.650917176209</v>
      </c>
      <c r="P122" s="753">
        <v>511</v>
      </c>
      <c r="Q122" s="764">
        <v>2.8</v>
      </c>
      <c r="R122" s="755">
        <v>0.2</v>
      </c>
      <c r="S122" s="97">
        <f t="shared" si="2"/>
        <v>80</v>
      </c>
      <c r="T122" s="95">
        <v>8</v>
      </c>
      <c r="U122" s="95">
        <v>2</v>
      </c>
      <c r="V122" s="96"/>
      <c r="W122" s="95">
        <v>0</v>
      </c>
      <c r="X122" s="124">
        <v>3</v>
      </c>
      <c r="Y122" s="192">
        <v>95.2</v>
      </c>
      <c r="Z122" s="23"/>
      <c r="AA122" s="23"/>
      <c r="AB122" s="10"/>
      <c r="AC122" s="24"/>
      <c r="AD122" s="23"/>
      <c r="AE122" s="23"/>
      <c r="AF122" s="23"/>
      <c r="AG122" s="23"/>
      <c r="AH122" s="22"/>
      <c r="AI122" s="23"/>
      <c r="AJ122" s="23"/>
      <c r="AK122" s="23"/>
      <c r="AL122" s="24"/>
      <c r="AM122" s="23"/>
      <c r="AN122" s="23"/>
      <c r="AO122" s="23"/>
      <c r="AP122" s="23"/>
      <c r="AQ122" s="40"/>
      <c r="AR122" s="23"/>
      <c r="AS122" s="23"/>
      <c r="AT122" s="23"/>
      <c r="AU122" s="23"/>
      <c r="AV122" s="19"/>
      <c r="AW122" s="23"/>
      <c r="AX122" s="747"/>
      <c r="AY122" s="716">
        <v>5</v>
      </c>
      <c r="AZ122" s="717"/>
      <c r="BA122" s="747"/>
      <c r="BB122" s="716"/>
      <c r="BC122" s="717"/>
      <c r="BD122" s="710"/>
      <c r="BE122" s="717">
        <v>4</v>
      </c>
      <c r="BF122" s="717"/>
      <c r="BG122" s="717" t="s">
        <v>825</v>
      </c>
      <c r="BH122" s="747">
        <v>10</v>
      </c>
      <c r="BI122" s="804"/>
      <c r="BJ122" s="783"/>
      <c r="BK122" s="94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</row>
    <row r="123" spans="1:132" ht="11.25" customHeight="1">
      <c r="A123" s="920"/>
      <c r="B123" s="719"/>
      <c r="C123" s="23"/>
      <c r="D123" s="852"/>
      <c r="E123" s="850"/>
      <c r="F123" s="854"/>
      <c r="G123" s="863"/>
      <c r="H123" s="884"/>
      <c r="I123" s="877"/>
      <c r="J123" s="762"/>
      <c r="K123" s="754"/>
      <c r="L123" s="754"/>
      <c r="M123" s="754"/>
      <c r="N123" s="746"/>
      <c r="O123" s="762"/>
      <c r="P123" s="754"/>
      <c r="Q123" s="765"/>
      <c r="R123" s="756"/>
      <c r="S123" s="300">
        <f t="shared" si="2"/>
        <v>70</v>
      </c>
      <c r="T123" s="301">
        <v>7</v>
      </c>
      <c r="U123" s="301">
        <v>3</v>
      </c>
      <c r="V123" s="302"/>
      <c r="W123" s="301">
        <v>0</v>
      </c>
      <c r="X123" s="303">
        <v>28</v>
      </c>
      <c r="Y123" s="304">
        <f>(344-X123+1)/344*100</f>
        <v>92.15116279069767</v>
      </c>
      <c r="Z123" s="23"/>
      <c r="AA123" s="23"/>
      <c r="AB123" s="10"/>
      <c r="AC123" s="54"/>
      <c r="AD123" s="53"/>
      <c r="AE123" s="53"/>
      <c r="AF123" s="53"/>
      <c r="AG123" s="23"/>
      <c r="AH123" s="55"/>
      <c r="AI123" s="23"/>
      <c r="AJ123" s="23"/>
      <c r="AK123" s="23"/>
      <c r="AL123" s="15"/>
      <c r="AM123" s="11"/>
      <c r="AN123" s="11"/>
      <c r="AO123" s="11"/>
      <c r="AP123" s="11"/>
      <c r="AQ123" s="16"/>
      <c r="AR123" s="23"/>
      <c r="AS123" s="23"/>
      <c r="AT123" s="23"/>
      <c r="AU123" s="53"/>
      <c r="AV123" s="55"/>
      <c r="AW123" s="23"/>
      <c r="AX123" s="748"/>
      <c r="AY123" s="718"/>
      <c r="AZ123" s="719"/>
      <c r="BA123" s="748"/>
      <c r="BB123" s="718"/>
      <c r="BC123" s="719"/>
      <c r="BD123" s="711"/>
      <c r="BE123" s="719"/>
      <c r="BF123" s="719"/>
      <c r="BG123" s="719"/>
      <c r="BH123" s="748"/>
      <c r="BI123" s="805"/>
      <c r="BJ123" s="784"/>
      <c r="BK123" s="94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</row>
    <row r="124" spans="1:132" ht="11.25" customHeight="1">
      <c r="A124" s="806">
        <v>1646</v>
      </c>
      <c r="B124" s="717" t="s">
        <v>219</v>
      </c>
      <c r="C124" s="23"/>
      <c r="D124" s="851" t="s">
        <v>25</v>
      </c>
      <c r="E124" s="849" t="str">
        <f>"'"&amp;D124</f>
        <v>'05</v>
      </c>
      <c r="F124" s="853"/>
      <c r="G124" s="858">
        <v>2</v>
      </c>
      <c r="H124" s="749" t="s">
        <v>32</v>
      </c>
      <c r="I124" s="747" t="s">
        <v>95</v>
      </c>
      <c r="J124" s="761">
        <v>56.9</v>
      </c>
      <c r="K124" s="753"/>
      <c r="L124" s="753">
        <v>61.7</v>
      </c>
      <c r="M124" s="753">
        <v>51</v>
      </c>
      <c r="N124" s="745">
        <v>27.4</v>
      </c>
      <c r="O124" s="761">
        <f>(1799-P124+1)/1799*100</f>
        <v>62.479155086158976</v>
      </c>
      <c r="P124" s="753">
        <v>676</v>
      </c>
      <c r="Q124" s="764">
        <v>1</v>
      </c>
      <c r="R124" s="755">
        <v>1.3</v>
      </c>
      <c r="S124" s="716">
        <f>T124/(T124+U124+W124)*100</f>
        <v>55.55555555555556</v>
      </c>
      <c r="T124" s="717">
        <v>5</v>
      </c>
      <c r="U124" s="717">
        <v>3</v>
      </c>
      <c r="V124" s="96"/>
      <c r="W124" s="717">
        <v>1</v>
      </c>
      <c r="X124" s="827">
        <v>35</v>
      </c>
      <c r="Y124" s="745">
        <v>43.3</v>
      </c>
      <c r="Z124" s="23"/>
      <c r="AA124" s="23"/>
      <c r="AB124" s="10"/>
      <c r="AC124" s="24"/>
      <c r="AD124" s="23"/>
      <c r="AE124" s="23"/>
      <c r="AF124" s="23"/>
      <c r="AG124" s="23"/>
      <c r="AH124" s="22"/>
      <c r="AI124" s="23"/>
      <c r="AJ124" s="23"/>
      <c r="AK124" s="23"/>
      <c r="AL124" s="24"/>
      <c r="AM124" s="23"/>
      <c r="AN124" s="23"/>
      <c r="AO124" s="23"/>
      <c r="AP124" s="23"/>
      <c r="AQ124" s="40"/>
      <c r="AR124" s="23"/>
      <c r="AS124" s="23"/>
      <c r="AT124" s="23"/>
      <c r="AU124" s="23"/>
      <c r="AV124" s="19"/>
      <c r="AW124" s="23"/>
      <c r="AX124" s="747"/>
      <c r="AY124" s="825"/>
      <c r="AZ124" s="712"/>
      <c r="BA124" s="830"/>
      <c r="BB124" s="825"/>
      <c r="BC124" s="712"/>
      <c r="BD124" s="712"/>
      <c r="BE124" s="712"/>
      <c r="BF124" s="712"/>
      <c r="BG124" s="712"/>
      <c r="BH124" s="830" t="s">
        <v>906</v>
      </c>
      <c r="BI124" s="847" t="s">
        <v>667</v>
      </c>
      <c r="BJ124" s="783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</row>
    <row r="125" spans="1:132" ht="11.25" customHeight="1">
      <c r="A125" s="807"/>
      <c r="B125" s="719"/>
      <c r="C125" s="23"/>
      <c r="D125" s="852"/>
      <c r="E125" s="850"/>
      <c r="F125" s="854"/>
      <c r="G125" s="863"/>
      <c r="H125" s="750"/>
      <c r="I125" s="748"/>
      <c r="J125" s="762"/>
      <c r="K125" s="754"/>
      <c r="L125" s="754"/>
      <c r="M125" s="754"/>
      <c r="N125" s="746"/>
      <c r="O125" s="762"/>
      <c r="P125" s="754"/>
      <c r="Q125" s="765"/>
      <c r="R125" s="756"/>
      <c r="S125" s="718"/>
      <c r="T125" s="719"/>
      <c r="U125" s="719"/>
      <c r="V125" s="96"/>
      <c r="W125" s="719"/>
      <c r="X125" s="828"/>
      <c r="Y125" s="746"/>
      <c r="Z125" s="23"/>
      <c r="AA125" s="23"/>
      <c r="AB125" s="10"/>
      <c r="AC125" s="54"/>
      <c r="AD125" s="53"/>
      <c r="AE125" s="53"/>
      <c r="AF125" s="53"/>
      <c r="AG125" s="23"/>
      <c r="AH125" s="55"/>
      <c r="AI125" s="23"/>
      <c r="AJ125" s="23"/>
      <c r="AK125" s="23"/>
      <c r="AL125" s="15"/>
      <c r="AM125" s="11"/>
      <c r="AN125" s="11"/>
      <c r="AO125" s="11"/>
      <c r="AP125" s="11"/>
      <c r="AQ125" s="16"/>
      <c r="AR125" s="23"/>
      <c r="AS125" s="23"/>
      <c r="AT125" s="23"/>
      <c r="AU125" s="53"/>
      <c r="AV125" s="55"/>
      <c r="AW125" s="23"/>
      <c r="AX125" s="748"/>
      <c r="AY125" s="826"/>
      <c r="AZ125" s="713"/>
      <c r="BA125" s="831"/>
      <c r="BB125" s="826"/>
      <c r="BC125" s="713"/>
      <c r="BD125" s="713"/>
      <c r="BE125" s="713"/>
      <c r="BF125" s="713"/>
      <c r="BG125" s="713"/>
      <c r="BH125" s="831"/>
      <c r="BI125" s="848"/>
      <c r="BJ125" s="784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</row>
    <row r="126" spans="1:132" ht="11.25" customHeight="1">
      <c r="A126" s="798">
        <v>1675</v>
      </c>
      <c r="B126" s="717" t="s">
        <v>108</v>
      </c>
      <c r="C126" s="23"/>
      <c r="D126" s="851" t="s">
        <v>25</v>
      </c>
      <c r="E126" s="849" t="str">
        <f>"'"&amp;D126</f>
        <v>'05</v>
      </c>
      <c r="F126" s="853"/>
      <c r="G126" s="858">
        <v>2</v>
      </c>
      <c r="H126" s="749" t="s">
        <v>192</v>
      </c>
      <c r="I126" s="747" t="s">
        <v>85</v>
      </c>
      <c r="J126" s="761">
        <v>55</v>
      </c>
      <c r="K126" s="753"/>
      <c r="L126" s="753">
        <v>58.8</v>
      </c>
      <c r="M126" s="753">
        <v>42.8</v>
      </c>
      <c r="N126" s="745">
        <v>42.7</v>
      </c>
      <c r="O126" s="761">
        <f>(1799-P126+1)/1799*100</f>
        <v>17.120622568093385</v>
      </c>
      <c r="P126" s="753">
        <v>1492</v>
      </c>
      <c r="Q126" s="764">
        <v>1</v>
      </c>
      <c r="R126" s="755">
        <v>-0.2</v>
      </c>
      <c r="S126" s="716">
        <f>T126/(T126+U126+W126)*100</f>
        <v>33.33333333333333</v>
      </c>
      <c r="T126" s="717">
        <v>3</v>
      </c>
      <c r="U126" s="717">
        <v>4</v>
      </c>
      <c r="V126" s="96"/>
      <c r="W126" s="717">
        <v>2</v>
      </c>
      <c r="X126" s="827">
        <v>35</v>
      </c>
      <c r="Y126" s="745">
        <v>46</v>
      </c>
      <c r="Z126" s="23"/>
      <c r="AA126" s="23"/>
      <c r="AB126" s="10"/>
      <c r="AC126" s="24"/>
      <c r="AD126" s="23"/>
      <c r="AE126" s="23"/>
      <c r="AF126" s="23"/>
      <c r="AG126" s="23"/>
      <c r="AH126" s="22"/>
      <c r="AI126" s="23"/>
      <c r="AJ126" s="23"/>
      <c r="AK126" s="23"/>
      <c r="AL126" s="24"/>
      <c r="AM126" s="23"/>
      <c r="AN126" s="23"/>
      <c r="AO126" s="23"/>
      <c r="AP126" s="23"/>
      <c r="AQ126" s="40"/>
      <c r="AR126" s="23"/>
      <c r="AS126" s="23"/>
      <c r="AT126" s="23"/>
      <c r="AU126" s="23"/>
      <c r="AV126" s="19"/>
      <c r="AW126" s="23"/>
      <c r="AX126" s="747"/>
      <c r="AY126" s="716">
        <v>3</v>
      </c>
      <c r="AZ126" s="717"/>
      <c r="BA126" s="747"/>
      <c r="BB126" s="716"/>
      <c r="BC126" s="717"/>
      <c r="BD126" s="710"/>
      <c r="BE126" s="717">
        <v>3.5</v>
      </c>
      <c r="BF126" s="717"/>
      <c r="BG126" s="717"/>
      <c r="BH126" s="747">
        <v>0</v>
      </c>
      <c r="BI126" s="804" t="s">
        <v>826</v>
      </c>
      <c r="BJ126" s="783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</row>
    <row r="127" spans="1:132" ht="11.25" customHeight="1">
      <c r="A127" s="799"/>
      <c r="B127" s="719"/>
      <c r="C127" s="23"/>
      <c r="D127" s="852"/>
      <c r="E127" s="850"/>
      <c r="F127" s="854"/>
      <c r="G127" s="863"/>
      <c r="H127" s="750"/>
      <c r="I127" s="748"/>
      <c r="J127" s="762"/>
      <c r="K127" s="754"/>
      <c r="L127" s="754"/>
      <c r="M127" s="754"/>
      <c r="N127" s="746"/>
      <c r="O127" s="762"/>
      <c r="P127" s="754"/>
      <c r="Q127" s="765"/>
      <c r="R127" s="756"/>
      <c r="S127" s="718"/>
      <c r="T127" s="719"/>
      <c r="U127" s="719"/>
      <c r="V127" s="96"/>
      <c r="W127" s="719"/>
      <c r="X127" s="828"/>
      <c r="Y127" s="746"/>
      <c r="Z127" s="23"/>
      <c r="AA127" s="23"/>
      <c r="AB127" s="10"/>
      <c r="AC127" s="54"/>
      <c r="AD127" s="53"/>
      <c r="AE127" s="53"/>
      <c r="AF127" s="53"/>
      <c r="AG127" s="23"/>
      <c r="AH127" s="55"/>
      <c r="AI127" s="23"/>
      <c r="AJ127" s="23"/>
      <c r="AK127" s="23"/>
      <c r="AL127" s="15"/>
      <c r="AM127" s="11"/>
      <c r="AN127" s="11"/>
      <c r="AO127" s="11"/>
      <c r="AP127" s="11"/>
      <c r="AQ127" s="16"/>
      <c r="AR127" s="23"/>
      <c r="AS127" s="23"/>
      <c r="AT127" s="23"/>
      <c r="AU127" s="53"/>
      <c r="AV127" s="55"/>
      <c r="AW127" s="23"/>
      <c r="AX127" s="748"/>
      <c r="AY127" s="718"/>
      <c r="AZ127" s="719"/>
      <c r="BA127" s="748"/>
      <c r="BB127" s="718"/>
      <c r="BC127" s="719"/>
      <c r="BD127" s="711"/>
      <c r="BE127" s="719"/>
      <c r="BF127" s="719"/>
      <c r="BG127" s="719"/>
      <c r="BH127" s="748"/>
      <c r="BI127" s="805"/>
      <c r="BJ127" s="784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</row>
    <row r="128" spans="1:132" ht="11.25" customHeight="1">
      <c r="A128" s="814">
        <v>1714</v>
      </c>
      <c r="B128" s="717" t="s">
        <v>109</v>
      </c>
      <c r="C128" s="23"/>
      <c r="D128" s="851" t="s">
        <v>26</v>
      </c>
      <c r="E128" s="849" t="str">
        <f>"'"&amp;D128</f>
        <v>'06</v>
      </c>
      <c r="F128" s="853"/>
      <c r="G128" s="858">
        <v>3</v>
      </c>
      <c r="H128" s="868" t="s">
        <v>591</v>
      </c>
      <c r="I128" s="747" t="s">
        <v>386</v>
      </c>
      <c r="J128" s="761">
        <v>98.6</v>
      </c>
      <c r="K128" s="753"/>
      <c r="L128" s="753">
        <v>97.7</v>
      </c>
      <c r="M128" s="753">
        <v>98.3</v>
      </c>
      <c r="N128" s="745">
        <v>80.9</v>
      </c>
      <c r="O128" s="761">
        <f>(1799-P128+1)/1799*100</f>
        <v>82.93496386881601</v>
      </c>
      <c r="P128" s="753">
        <v>308</v>
      </c>
      <c r="Q128" s="764">
        <v>3.2</v>
      </c>
      <c r="R128" s="755">
        <v>1.9</v>
      </c>
      <c r="S128" s="97">
        <f>T128/(T128+U128+W128)*100</f>
        <v>77.77777777777779</v>
      </c>
      <c r="T128" s="95">
        <v>7</v>
      </c>
      <c r="U128" s="95">
        <v>0</v>
      </c>
      <c r="V128" s="96"/>
      <c r="W128" s="95">
        <v>2</v>
      </c>
      <c r="X128" s="124">
        <v>1</v>
      </c>
      <c r="Y128" s="192">
        <v>100</v>
      </c>
      <c r="Z128" s="23"/>
      <c r="AA128" s="23"/>
      <c r="AB128" s="10"/>
      <c r="AC128" s="24"/>
      <c r="AD128" s="23"/>
      <c r="AE128" s="23"/>
      <c r="AF128" s="23"/>
      <c r="AG128" s="23"/>
      <c r="AH128" s="22"/>
      <c r="AI128" s="23"/>
      <c r="AJ128" s="23"/>
      <c r="AK128" s="23"/>
      <c r="AL128" s="24"/>
      <c r="AM128" s="23"/>
      <c r="AN128" s="23"/>
      <c r="AO128" s="23"/>
      <c r="AP128" s="23"/>
      <c r="AQ128" s="40"/>
      <c r="AR128" s="23"/>
      <c r="AS128" s="23"/>
      <c r="AT128" s="23"/>
      <c r="AU128" s="23"/>
      <c r="AV128" s="19"/>
      <c r="AW128" s="23"/>
      <c r="AX128" s="747"/>
      <c r="AY128" s="716" t="s">
        <v>805</v>
      </c>
      <c r="AZ128" s="717"/>
      <c r="BA128" s="747"/>
      <c r="BB128" s="716"/>
      <c r="BC128" s="717"/>
      <c r="BD128" s="710"/>
      <c r="BE128" s="717" t="s">
        <v>831</v>
      </c>
      <c r="BF128" s="717"/>
      <c r="BG128" s="717" t="s">
        <v>699</v>
      </c>
      <c r="BH128" s="747">
        <v>4</v>
      </c>
      <c r="BI128" s="874" t="s">
        <v>832</v>
      </c>
      <c r="BJ128" s="783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</row>
    <row r="129" spans="1:132" ht="11.25" customHeight="1">
      <c r="A129" s="815"/>
      <c r="B129" s="719"/>
      <c r="C129" s="23"/>
      <c r="D129" s="852"/>
      <c r="E129" s="850"/>
      <c r="F129" s="854"/>
      <c r="G129" s="863"/>
      <c r="H129" s="869"/>
      <c r="I129" s="748"/>
      <c r="J129" s="762"/>
      <c r="K129" s="754"/>
      <c r="L129" s="754"/>
      <c r="M129" s="754"/>
      <c r="N129" s="746"/>
      <c r="O129" s="762"/>
      <c r="P129" s="754"/>
      <c r="Q129" s="765"/>
      <c r="R129" s="756"/>
      <c r="S129" s="300">
        <f>T129/(T129+U129+W129)*100</f>
        <v>60</v>
      </c>
      <c r="T129" s="301">
        <v>6</v>
      </c>
      <c r="U129" s="301">
        <v>4</v>
      </c>
      <c r="V129" s="302"/>
      <c r="W129" s="301">
        <v>0</v>
      </c>
      <c r="X129" s="303">
        <v>92</v>
      </c>
      <c r="Y129" s="304">
        <f>(344-X129+1)/344*100</f>
        <v>73.54651162790698</v>
      </c>
      <c r="Z129" s="23"/>
      <c r="AA129" s="23"/>
      <c r="AB129" s="10"/>
      <c r="AC129" s="54"/>
      <c r="AD129" s="53"/>
      <c r="AE129" s="53"/>
      <c r="AF129" s="53"/>
      <c r="AG129" s="23"/>
      <c r="AH129" s="55"/>
      <c r="AI129" s="23"/>
      <c r="AJ129" s="23"/>
      <c r="AK129" s="23"/>
      <c r="AL129" s="15"/>
      <c r="AM129" s="11"/>
      <c r="AN129" s="11"/>
      <c r="AO129" s="11"/>
      <c r="AP129" s="11"/>
      <c r="AQ129" s="16"/>
      <c r="AR129" s="23"/>
      <c r="AS129" s="23"/>
      <c r="AT129" s="23"/>
      <c r="AU129" s="53"/>
      <c r="AV129" s="55"/>
      <c r="AW129" s="23"/>
      <c r="AX129" s="748"/>
      <c r="AY129" s="718"/>
      <c r="AZ129" s="719"/>
      <c r="BA129" s="748"/>
      <c r="BB129" s="718"/>
      <c r="BC129" s="719"/>
      <c r="BD129" s="711"/>
      <c r="BE129" s="719"/>
      <c r="BF129" s="719"/>
      <c r="BG129" s="719"/>
      <c r="BH129" s="748"/>
      <c r="BI129" s="875"/>
      <c r="BJ129" s="784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</row>
    <row r="130" spans="1:132" ht="11.25" customHeight="1">
      <c r="A130" s="816">
        <v>1718</v>
      </c>
      <c r="B130" s="717" t="s">
        <v>110</v>
      </c>
      <c r="C130" s="23"/>
      <c r="D130" s="851" t="s">
        <v>26</v>
      </c>
      <c r="E130" s="849" t="str">
        <f>"'"&amp;D130</f>
        <v>'06</v>
      </c>
      <c r="F130" s="853"/>
      <c r="G130" s="858">
        <v>4</v>
      </c>
      <c r="H130" s="878" t="s">
        <v>622</v>
      </c>
      <c r="I130" s="880" t="s">
        <v>642</v>
      </c>
      <c r="J130" s="761">
        <v>99.3</v>
      </c>
      <c r="K130" s="753"/>
      <c r="L130" s="753">
        <v>99.7</v>
      </c>
      <c r="M130" s="753">
        <v>99.8</v>
      </c>
      <c r="N130" s="745">
        <v>99.2</v>
      </c>
      <c r="O130" s="761">
        <f>(1799-P130+1)/1799*100</f>
        <v>97.49861033907726</v>
      </c>
      <c r="P130" s="753">
        <v>46</v>
      </c>
      <c r="Q130" s="764">
        <v>3.3</v>
      </c>
      <c r="R130" s="755">
        <v>3.6</v>
      </c>
      <c r="S130" s="97">
        <f>T130/(T130+U130+W130)*100</f>
        <v>75</v>
      </c>
      <c r="T130" s="95">
        <v>9</v>
      </c>
      <c r="U130" s="95">
        <v>3</v>
      </c>
      <c r="V130" s="96"/>
      <c r="W130" s="95">
        <v>0</v>
      </c>
      <c r="X130" s="124">
        <v>7</v>
      </c>
      <c r="Y130" s="192">
        <v>90.8</v>
      </c>
      <c r="Z130" s="23"/>
      <c r="AA130" s="23"/>
      <c r="AB130" s="10"/>
      <c r="AC130" s="24"/>
      <c r="AD130" s="23"/>
      <c r="AE130" s="23"/>
      <c r="AF130" s="23"/>
      <c r="AG130" s="23"/>
      <c r="AH130" s="22"/>
      <c r="AI130" s="23"/>
      <c r="AJ130" s="23"/>
      <c r="AK130" s="23"/>
      <c r="AL130" s="24"/>
      <c r="AM130" s="23"/>
      <c r="AN130" s="23"/>
      <c r="AO130" s="23"/>
      <c r="AP130" s="23"/>
      <c r="AQ130" s="40"/>
      <c r="AR130" s="23"/>
      <c r="AS130" s="23"/>
      <c r="AT130" s="23"/>
      <c r="AU130" s="23"/>
      <c r="AV130" s="19"/>
      <c r="AW130" s="23"/>
      <c r="AX130" s="747"/>
      <c r="AY130" s="716"/>
      <c r="AZ130" s="717">
        <v>4</v>
      </c>
      <c r="BA130" s="747">
        <v>4</v>
      </c>
      <c r="BB130" s="716"/>
      <c r="BC130" s="717"/>
      <c r="BD130" s="710">
        <v>5</v>
      </c>
      <c r="BE130" s="717">
        <v>4.5</v>
      </c>
      <c r="BF130" s="717">
        <v>3.5</v>
      </c>
      <c r="BG130" s="717" t="s">
        <v>849</v>
      </c>
      <c r="BH130" s="747">
        <v>22</v>
      </c>
      <c r="BI130" s="874" t="s">
        <v>903</v>
      </c>
      <c r="BJ130" s="783"/>
      <c r="BK130" s="375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</row>
    <row r="131" spans="1:132" ht="11.25" customHeight="1">
      <c r="A131" s="817"/>
      <c r="B131" s="719"/>
      <c r="C131" s="23"/>
      <c r="D131" s="852"/>
      <c r="E131" s="850"/>
      <c r="F131" s="854"/>
      <c r="G131" s="863"/>
      <c r="H131" s="879"/>
      <c r="I131" s="748"/>
      <c r="J131" s="762"/>
      <c r="K131" s="754"/>
      <c r="L131" s="754"/>
      <c r="M131" s="754"/>
      <c r="N131" s="746"/>
      <c r="O131" s="762"/>
      <c r="P131" s="754"/>
      <c r="Q131" s="765"/>
      <c r="R131" s="756"/>
      <c r="S131" s="300">
        <f>T131/(T131+U131+W131)*100</f>
        <v>80</v>
      </c>
      <c r="T131" s="301">
        <v>8</v>
      </c>
      <c r="U131" s="301">
        <v>1</v>
      </c>
      <c r="V131" s="302"/>
      <c r="W131" s="301">
        <v>1</v>
      </c>
      <c r="X131" s="303">
        <v>23</v>
      </c>
      <c r="Y131" s="304">
        <f>(344-X131+1)/344*100</f>
        <v>93.6046511627907</v>
      </c>
      <c r="Z131" s="23"/>
      <c r="AA131" s="23"/>
      <c r="AB131" s="10"/>
      <c r="AC131" s="54"/>
      <c r="AD131" s="53"/>
      <c r="AE131" s="53"/>
      <c r="AF131" s="53"/>
      <c r="AG131" s="23"/>
      <c r="AH131" s="55"/>
      <c r="AI131" s="23"/>
      <c r="AJ131" s="23"/>
      <c r="AK131" s="23"/>
      <c r="AL131" s="15"/>
      <c r="AM131" s="11"/>
      <c r="AN131" s="11"/>
      <c r="AO131" s="11"/>
      <c r="AP131" s="11"/>
      <c r="AQ131" s="16"/>
      <c r="AR131" s="23"/>
      <c r="AS131" s="23"/>
      <c r="AT131" s="23"/>
      <c r="AU131" s="53"/>
      <c r="AV131" s="55"/>
      <c r="AW131" s="23"/>
      <c r="AX131" s="748"/>
      <c r="AY131" s="718"/>
      <c r="AZ131" s="719"/>
      <c r="BA131" s="748"/>
      <c r="BB131" s="718"/>
      <c r="BC131" s="719"/>
      <c r="BD131" s="711"/>
      <c r="BE131" s="719"/>
      <c r="BF131" s="719"/>
      <c r="BG131" s="719"/>
      <c r="BH131" s="748"/>
      <c r="BI131" s="875"/>
      <c r="BJ131" s="784"/>
      <c r="BK131" s="375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</row>
    <row r="132" spans="1:132" ht="11.25" customHeight="1">
      <c r="A132" s="798">
        <v>1720</v>
      </c>
      <c r="B132" s="717" t="s">
        <v>220</v>
      </c>
      <c r="C132" s="23"/>
      <c r="D132" s="851" t="s">
        <v>26</v>
      </c>
      <c r="E132" s="849" t="str">
        <f>"'"&amp;D132</f>
        <v>'06</v>
      </c>
      <c r="F132" s="853"/>
      <c r="G132" s="855">
        <v>1</v>
      </c>
      <c r="H132" s="749" t="s">
        <v>193</v>
      </c>
      <c r="I132" s="747" t="s">
        <v>63</v>
      </c>
      <c r="J132" s="761">
        <v>39.6</v>
      </c>
      <c r="K132" s="753"/>
      <c r="L132" s="753">
        <v>51.9</v>
      </c>
      <c r="M132" s="753">
        <v>56.3</v>
      </c>
      <c r="N132" s="745">
        <v>35.1</v>
      </c>
      <c r="O132" s="761">
        <f>(1799-P132+1)/1799*100</f>
        <v>70.48360200111173</v>
      </c>
      <c r="P132" s="753">
        <v>532</v>
      </c>
      <c r="Q132" s="764">
        <v>0.9</v>
      </c>
      <c r="R132" s="755">
        <v>0.4</v>
      </c>
      <c r="S132" s="716">
        <f>T132/(T132+U132+W132)*100</f>
        <v>45.45454545454545</v>
      </c>
      <c r="T132" s="717">
        <v>5</v>
      </c>
      <c r="U132" s="717">
        <v>4</v>
      </c>
      <c r="V132" s="96"/>
      <c r="W132" s="717">
        <v>2</v>
      </c>
      <c r="X132" s="827">
        <v>32</v>
      </c>
      <c r="Y132" s="745">
        <v>20.5</v>
      </c>
      <c r="Z132" s="23"/>
      <c r="AA132" s="23"/>
      <c r="AB132" s="10"/>
      <c r="AC132" s="24"/>
      <c r="AD132" s="23"/>
      <c r="AE132" s="23"/>
      <c r="AF132" s="23"/>
      <c r="AG132" s="23"/>
      <c r="AH132" s="22"/>
      <c r="AI132" s="23"/>
      <c r="AJ132" s="23"/>
      <c r="AK132" s="23"/>
      <c r="AL132" s="24"/>
      <c r="AM132" s="23"/>
      <c r="AN132" s="23"/>
      <c r="AO132" s="23"/>
      <c r="AP132" s="23"/>
      <c r="AQ132" s="40"/>
      <c r="AR132" s="23"/>
      <c r="AS132" s="23"/>
      <c r="AT132" s="23"/>
      <c r="AU132" s="23"/>
      <c r="AV132" s="19"/>
      <c r="AW132" s="23"/>
      <c r="AX132" s="747"/>
      <c r="AY132" s="825"/>
      <c r="AZ132" s="712"/>
      <c r="BA132" s="830"/>
      <c r="BB132" s="825"/>
      <c r="BC132" s="712"/>
      <c r="BD132" s="712"/>
      <c r="BE132" s="712"/>
      <c r="BF132" s="712"/>
      <c r="BG132" s="712"/>
      <c r="BH132" s="830">
        <v>0</v>
      </c>
      <c r="BI132" s="847" t="s">
        <v>667</v>
      </c>
      <c r="BJ132" s="783"/>
      <c r="BK132" s="94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</row>
    <row r="133" spans="1:132" ht="11.25" customHeight="1">
      <c r="A133" s="799"/>
      <c r="B133" s="719"/>
      <c r="C133" s="23"/>
      <c r="D133" s="852"/>
      <c r="E133" s="850"/>
      <c r="F133" s="854"/>
      <c r="G133" s="856"/>
      <c r="H133" s="750"/>
      <c r="I133" s="748"/>
      <c r="J133" s="762"/>
      <c r="K133" s="754"/>
      <c r="L133" s="754"/>
      <c r="M133" s="754"/>
      <c r="N133" s="746"/>
      <c r="O133" s="762"/>
      <c r="P133" s="754"/>
      <c r="Q133" s="765"/>
      <c r="R133" s="756"/>
      <c r="S133" s="718"/>
      <c r="T133" s="719"/>
      <c r="U133" s="719"/>
      <c r="V133" s="96"/>
      <c r="W133" s="719"/>
      <c r="X133" s="828"/>
      <c r="Y133" s="746"/>
      <c r="Z133" s="23"/>
      <c r="AA133" s="23"/>
      <c r="AB133" s="10"/>
      <c r="AC133" s="54"/>
      <c r="AD133" s="53"/>
      <c r="AE133" s="53"/>
      <c r="AF133" s="53"/>
      <c r="AG133" s="23"/>
      <c r="AH133" s="55"/>
      <c r="AI133" s="23"/>
      <c r="AJ133" s="23"/>
      <c r="AK133" s="23"/>
      <c r="AL133" s="15"/>
      <c r="AM133" s="11"/>
      <c r="AN133" s="11"/>
      <c r="AO133" s="11"/>
      <c r="AP133" s="11"/>
      <c r="AQ133" s="16"/>
      <c r="AR133" s="23"/>
      <c r="AS133" s="23"/>
      <c r="AT133" s="23"/>
      <c r="AU133" s="53"/>
      <c r="AV133" s="55"/>
      <c r="AW133" s="23"/>
      <c r="AX133" s="748"/>
      <c r="AY133" s="826"/>
      <c r="AZ133" s="713"/>
      <c r="BA133" s="831"/>
      <c r="BB133" s="826"/>
      <c r="BC133" s="713"/>
      <c r="BD133" s="713"/>
      <c r="BE133" s="713"/>
      <c r="BF133" s="713"/>
      <c r="BG133" s="713"/>
      <c r="BH133" s="831"/>
      <c r="BI133" s="848"/>
      <c r="BJ133" s="784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</row>
    <row r="134" spans="1:132" ht="11.25" customHeight="1">
      <c r="A134" s="812">
        <v>1730</v>
      </c>
      <c r="B134" s="717" t="s">
        <v>111</v>
      </c>
      <c r="C134" s="23"/>
      <c r="D134" s="851" t="s">
        <v>26</v>
      </c>
      <c r="E134" s="849" t="str">
        <f>"'"&amp;D134</f>
        <v>'06</v>
      </c>
      <c r="F134" s="853"/>
      <c r="G134" s="858">
        <v>3</v>
      </c>
      <c r="H134" s="743" t="s">
        <v>592</v>
      </c>
      <c r="I134" s="747" t="s">
        <v>139</v>
      </c>
      <c r="J134" s="761">
        <v>64.9</v>
      </c>
      <c r="K134" s="753"/>
      <c r="L134" s="753">
        <v>59.4</v>
      </c>
      <c r="M134" s="753">
        <v>82.8</v>
      </c>
      <c r="N134" s="745">
        <v>74.8</v>
      </c>
      <c r="O134" s="761">
        <f>(1799-P134+1)/1799*100</f>
        <v>31.906614785992215</v>
      </c>
      <c r="P134" s="753">
        <v>1226</v>
      </c>
      <c r="Q134" s="764">
        <v>3</v>
      </c>
      <c r="R134" s="755">
        <v>1.3</v>
      </c>
      <c r="S134" s="97">
        <f>T134/(T134+U134+W134)*100</f>
        <v>54.54545454545454</v>
      </c>
      <c r="T134" s="95">
        <v>6</v>
      </c>
      <c r="U134" s="95">
        <v>4</v>
      </c>
      <c r="V134" s="96"/>
      <c r="W134" s="95">
        <v>1</v>
      </c>
      <c r="X134" s="124">
        <v>11</v>
      </c>
      <c r="Y134" s="192">
        <v>74.4</v>
      </c>
      <c r="Z134" s="23"/>
      <c r="AA134" s="23"/>
      <c r="AB134" s="10"/>
      <c r="AC134" s="24"/>
      <c r="AD134" s="23"/>
      <c r="AE134" s="23"/>
      <c r="AF134" s="23"/>
      <c r="AG134" s="23"/>
      <c r="AH134" s="22"/>
      <c r="AI134" s="23"/>
      <c r="AJ134" s="23"/>
      <c r="AK134" s="23"/>
      <c r="AL134" s="24"/>
      <c r="AM134" s="23"/>
      <c r="AN134" s="23"/>
      <c r="AO134" s="23"/>
      <c r="AP134" s="23"/>
      <c r="AQ134" s="40"/>
      <c r="AR134" s="23"/>
      <c r="AS134" s="23"/>
      <c r="AT134" s="23"/>
      <c r="AU134" s="23"/>
      <c r="AV134" s="19"/>
      <c r="AW134" s="23"/>
      <c r="AX134" s="747"/>
      <c r="AY134" s="716">
        <v>3</v>
      </c>
      <c r="AZ134" s="717"/>
      <c r="BA134" s="747"/>
      <c r="BB134" s="716"/>
      <c r="BC134" s="717"/>
      <c r="BD134" s="710"/>
      <c r="BE134" s="717">
        <v>2</v>
      </c>
      <c r="BF134" s="717"/>
      <c r="BG134" s="717">
        <v>0</v>
      </c>
      <c r="BH134" s="747">
        <v>8</v>
      </c>
      <c r="BI134" s="874" t="s">
        <v>833</v>
      </c>
      <c r="BJ134" s="783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</row>
    <row r="135" spans="1:132" ht="11.25" customHeight="1">
      <c r="A135" s="813"/>
      <c r="B135" s="719"/>
      <c r="C135" s="23"/>
      <c r="D135" s="852"/>
      <c r="E135" s="850"/>
      <c r="F135" s="854"/>
      <c r="G135" s="863"/>
      <c r="H135" s="744"/>
      <c r="I135" s="748"/>
      <c r="J135" s="762"/>
      <c r="K135" s="754"/>
      <c r="L135" s="754"/>
      <c r="M135" s="754"/>
      <c r="N135" s="746"/>
      <c r="O135" s="762"/>
      <c r="P135" s="754"/>
      <c r="Q135" s="765"/>
      <c r="R135" s="756"/>
      <c r="S135" s="300">
        <f>T135/(T135+U135+W135)*100</f>
        <v>80</v>
      </c>
      <c r="T135" s="301">
        <v>8</v>
      </c>
      <c r="U135" s="301">
        <v>1</v>
      </c>
      <c r="V135" s="302"/>
      <c r="W135" s="301">
        <v>1</v>
      </c>
      <c r="X135" s="303">
        <v>19</v>
      </c>
      <c r="Y135" s="304">
        <f>(344-X135+1)/344*100</f>
        <v>94.76744186046511</v>
      </c>
      <c r="Z135" s="23"/>
      <c r="AA135" s="23"/>
      <c r="AB135" s="10"/>
      <c r="AC135" s="54"/>
      <c r="AD135" s="53"/>
      <c r="AE135" s="53"/>
      <c r="AF135" s="53"/>
      <c r="AG135" s="23"/>
      <c r="AH135" s="55"/>
      <c r="AI135" s="23"/>
      <c r="AJ135" s="23"/>
      <c r="AK135" s="23"/>
      <c r="AL135" s="15"/>
      <c r="AM135" s="11"/>
      <c r="AN135" s="11"/>
      <c r="AO135" s="11"/>
      <c r="AP135" s="11"/>
      <c r="AQ135" s="16"/>
      <c r="AR135" s="23"/>
      <c r="AS135" s="23"/>
      <c r="AT135" s="23"/>
      <c r="AU135" s="53"/>
      <c r="AV135" s="55"/>
      <c r="AW135" s="23"/>
      <c r="AX135" s="748"/>
      <c r="AY135" s="718"/>
      <c r="AZ135" s="719"/>
      <c r="BA135" s="748"/>
      <c r="BB135" s="718"/>
      <c r="BC135" s="719"/>
      <c r="BD135" s="711"/>
      <c r="BE135" s="719"/>
      <c r="BF135" s="719"/>
      <c r="BG135" s="719"/>
      <c r="BH135" s="748"/>
      <c r="BI135" s="875"/>
      <c r="BJ135" s="784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</row>
    <row r="136" spans="1:132" ht="11.25" customHeight="1">
      <c r="A136" s="842">
        <v>1732</v>
      </c>
      <c r="B136" s="717" t="s">
        <v>177</v>
      </c>
      <c r="C136" s="23"/>
      <c r="D136" s="851" t="s">
        <v>26</v>
      </c>
      <c r="E136" s="849" t="str">
        <f>"'"&amp;D136</f>
        <v>'06</v>
      </c>
      <c r="F136" s="853"/>
      <c r="G136" s="858">
        <v>3</v>
      </c>
      <c r="H136" s="766" t="s">
        <v>593</v>
      </c>
      <c r="I136" s="876" t="s">
        <v>135</v>
      </c>
      <c r="J136" s="761">
        <v>98.3</v>
      </c>
      <c r="K136" s="753"/>
      <c r="L136" s="753">
        <v>96.5</v>
      </c>
      <c r="M136" s="753">
        <v>96.6</v>
      </c>
      <c r="N136" s="745">
        <v>29.2</v>
      </c>
      <c r="O136" s="761">
        <f>(1799-P136+1)/1799*100</f>
        <v>95.66425792106726</v>
      </c>
      <c r="P136" s="753">
        <v>79</v>
      </c>
      <c r="Q136" s="764">
        <v>2.8</v>
      </c>
      <c r="R136" s="755">
        <v>-1</v>
      </c>
      <c r="S136" s="97">
        <f>T136/(T136+U136+W136)*100</f>
        <v>100</v>
      </c>
      <c r="T136" s="95">
        <v>10</v>
      </c>
      <c r="U136" s="95">
        <v>0</v>
      </c>
      <c r="V136" s="96"/>
      <c r="W136" s="95">
        <v>0</v>
      </c>
      <c r="X136" s="124">
        <v>2</v>
      </c>
      <c r="Y136" s="192">
        <v>97.6</v>
      </c>
      <c r="Z136" s="23"/>
      <c r="AA136" s="23"/>
      <c r="AB136" s="10"/>
      <c r="AC136" s="24"/>
      <c r="AD136" s="23"/>
      <c r="AE136" s="23"/>
      <c r="AF136" s="23"/>
      <c r="AG136" s="23"/>
      <c r="AH136" s="22"/>
      <c r="AI136" s="23"/>
      <c r="AJ136" s="23"/>
      <c r="AK136" s="23"/>
      <c r="AL136" s="24"/>
      <c r="AM136" s="23"/>
      <c r="AN136" s="23"/>
      <c r="AO136" s="23"/>
      <c r="AP136" s="23"/>
      <c r="AQ136" s="40"/>
      <c r="AR136" s="23"/>
      <c r="AS136" s="23"/>
      <c r="AT136" s="23"/>
      <c r="AU136" s="23"/>
      <c r="AV136" s="19"/>
      <c r="AW136" s="23"/>
      <c r="AX136" s="747"/>
      <c r="AY136" s="716"/>
      <c r="AZ136" s="717"/>
      <c r="BA136" s="747"/>
      <c r="BB136" s="716"/>
      <c r="BC136" s="717"/>
      <c r="BD136" s="710">
        <v>4</v>
      </c>
      <c r="BE136" s="717" t="s">
        <v>805</v>
      </c>
      <c r="BF136" s="717"/>
      <c r="BG136" s="717" t="s">
        <v>837</v>
      </c>
      <c r="BH136" s="747">
        <v>4</v>
      </c>
      <c r="BI136" s="874" t="s">
        <v>842</v>
      </c>
      <c r="BJ136" s="783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</row>
    <row r="137" spans="1:132" ht="11.25" customHeight="1">
      <c r="A137" s="843"/>
      <c r="B137" s="719"/>
      <c r="C137" s="23"/>
      <c r="D137" s="852"/>
      <c r="E137" s="850"/>
      <c r="F137" s="854"/>
      <c r="G137" s="863"/>
      <c r="H137" s="750"/>
      <c r="I137" s="877"/>
      <c r="J137" s="762"/>
      <c r="K137" s="754"/>
      <c r="L137" s="754"/>
      <c r="M137" s="754"/>
      <c r="N137" s="746"/>
      <c r="O137" s="762"/>
      <c r="P137" s="754"/>
      <c r="Q137" s="765"/>
      <c r="R137" s="756"/>
      <c r="S137" s="300">
        <f>T137/(T137+U137+W137)*100</f>
        <v>50</v>
      </c>
      <c r="T137" s="301">
        <v>5</v>
      </c>
      <c r="U137" s="301">
        <v>5</v>
      </c>
      <c r="V137" s="302"/>
      <c r="W137" s="301">
        <v>0</v>
      </c>
      <c r="X137" s="303">
        <v>117</v>
      </c>
      <c r="Y137" s="304">
        <f>(344-X137+1)/344*100</f>
        <v>66.27906976744185</v>
      </c>
      <c r="Z137" s="23"/>
      <c r="AA137" s="23"/>
      <c r="AB137" s="10"/>
      <c r="AC137" s="54"/>
      <c r="AD137" s="53"/>
      <c r="AE137" s="53"/>
      <c r="AF137" s="53"/>
      <c r="AG137" s="23"/>
      <c r="AH137" s="55"/>
      <c r="AI137" s="23"/>
      <c r="AJ137" s="23"/>
      <c r="AK137" s="23"/>
      <c r="AL137" s="15"/>
      <c r="AM137" s="11"/>
      <c r="AN137" s="11"/>
      <c r="AO137" s="11"/>
      <c r="AP137" s="11"/>
      <c r="AQ137" s="16"/>
      <c r="AR137" s="23"/>
      <c r="AS137" s="23"/>
      <c r="AT137" s="23"/>
      <c r="AU137" s="53"/>
      <c r="AV137" s="55"/>
      <c r="AW137" s="23"/>
      <c r="AX137" s="748"/>
      <c r="AY137" s="718"/>
      <c r="AZ137" s="719"/>
      <c r="BA137" s="748"/>
      <c r="BB137" s="718"/>
      <c r="BC137" s="719"/>
      <c r="BD137" s="711"/>
      <c r="BE137" s="719"/>
      <c r="BF137" s="719"/>
      <c r="BG137" s="719"/>
      <c r="BH137" s="748"/>
      <c r="BI137" s="875"/>
      <c r="BJ137" s="784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</row>
    <row r="138" spans="1:132" ht="11.25" customHeight="1">
      <c r="A138" s="834">
        <v>1741</v>
      </c>
      <c r="B138" s="717" t="s">
        <v>113</v>
      </c>
      <c r="C138" s="23"/>
      <c r="D138" s="851" t="s">
        <v>26</v>
      </c>
      <c r="E138" s="849" t="str">
        <f>"'"&amp;D138</f>
        <v>'06</v>
      </c>
      <c r="F138" s="853"/>
      <c r="G138" s="858">
        <v>2</v>
      </c>
      <c r="H138" s="749" t="s">
        <v>194</v>
      </c>
      <c r="I138" s="747" t="s">
        <v>78</v>
      </c>
      <c r="J138" s="761">
        <v>72.1</v>
      </c>
      <c r="K138" s="753"/>
      <c r="L138" s="753">
        <v>68.2</v>
      </c>
      <c r="M138" s="753">
        <v>58.9</v>
      </c>
      <c r="N138" s="745">
        <v>49.3</v>
      </c>
      <c r="O138" s="761">
        <f>(1799-P138+1)/1799*100</f>
        <v>61.53418565869928</v>
      </c>
      <c r="P138" s="753">
        <v>693</v>
      </c>
      <c r="Q138" s="764">
        <v>1.1</v>
      </c>
      <c r="R138" s="755">
        <v>1</v>
      </c>
      <c r="S138" s="716">
        <f>T138/(T138+U138+W138)*100</f>
        <v>44.44444444444444</v>
      </c>
      <c r="T138" s="717">
        <v>4</v>
      </c>
      <c r="U138" s="717">
        <v>4</v>
      </c>
      <c r="V138" s="96"/>
      <c r="W138" s="717">
        <v>1</v>
      </c>
      <c r="X138" s="827">
        <v>30</v>
      </c>
      <c r="Y138" s="745">
        <v>34.1</v>
      </c>
      <c r="Z138" s="23"/>
      <c r="AA138" s="23"/>
      <c r="AB138" s="10"/>
      <c r="AC138" s="24"/>
      <c r="AD138" s="23"/>
      <c r="AE138" s="23"/>
      <c r="AF138" s="23"/>
      <c r="AG138" s="23"/>
      <c r="AH138" s="22"/>
      <c r="AI138" s="23"/>
      <c r="AJ138" s="23"/>
      <c r="AK138" s="23"/>
      <c r="AL138" s="24"/>
      <c r="AM138" s="23"/>
      <c r="AN138" s="23"/>
      <c r="AO138" s="23"/>
      <c r="AP138" s="23"/>
      <c r="AQ138" s="40"/>
      <c r="AR138" s="23"/>
      <c r="AS138" s="23"/>
      <c r="AT138" s="23"/>
      <c r="AU138" s="23"/>
      <c r="AV138" s="19"/>
      <c r="AW138" s="23"/>
      <c r="AX138" s="747"/>
      <c r="AY138" s="825"/>
      <c r="AZ138" s="712"/>
      <c r="BA138" s="830"/>
      <c r="BB138" s="825"/>
      <c r="BC138" s="712"/>
      <c r="BD138" s="712"/>
      <c r="BE138" s="712"/>
      <c r="BF138" s="712"/>
      <c r="BG138" s="712"/>
      <c r="BH138" s="830">
        <v>2</v>
      </c>
      <c r="BI138" s="847" t="s">
        <v>667</v>
      </c>
      <c r="BJ138" s="783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</row>
    <row r="139" spans="1:132" ht="11.25" customHeight="1">
      <c r="A139" s="835"/>
      <c r="B139" s="719"/>
      <c r="C139" s="23"/>
      <c r="D139" s="852"/>
      <c r="E139" s="850"/>
      <c r="F139" s="854"/>
      <c r="G139" s="863"/>
      <c r="H139" s="750"/>
      <c r="I139" s="748"/>
      <c r="J139" s="762"/>
      <c r="K139" s="754"/>
      <c r="L139" s="754"/>
      <c r="M139" s="754"/>
      <c r="N139" s="746"/>
      <c r="O139" s="762"/>
      <c r="P139" s="754"/>
      <c r="Q139" s="765"/>
      <c r="R139" s="756"/>
      <c r="S139" s="718"/>
      <c r="T139" s="719"/>
      <c r="U139" s="719"/>
      <c r="V139" s="96"/>
      <c r="W139" s="719"/>
      <c r="X139" s="828"/>
      <c r="Y139" s="746"/>
      <c r="Z139" s="23"/>
      <c r="AA139" s="23"/>
      <c r="AB139" s="10"/>
      <c r="AC139" s="54"/>
      <c r="AD139" s="53"/>
      <c r="AE139" s="53"/>
      <c r="AF139" s="53"/>
      <c r="AG139" s="23"/>
      <c r="AH139" s="55"/>
      <c r="AI139" s="23"/>
      <c r="AJ139" s="23"/>
      <c r="AK139" s="23"/>
      <c r="AL139" s="15"/>
      <c r="AM139" s="11"/>
      <c r="AN139" s="11"/>
      <c r="AO139" s="11"/>
      <c r="AP139" s="11"/>
      <c r="AQ139" s="16"/>
      <c r="AR139" s="23"/>
      <c r="AS139" s="23"/>
      <c r="AT139" s="23"/>
      <c r="AU139" s="53"/>
      <c r="AV139" s="55"/>
      <c r="AW139" s="23"/>
      <c r="AX139" s="748"/>
      <c r="AY139" s="826"/>
      <c r="AZ139" s="713"/>
      <c r="BA139" s="831"/>
      <c r="BB139" s="826"/>
      <c r="BC139" s="713"/>
      <c r="BD139" s="713"/>
      <c r="BE139" s="713"/>
      <c r="BF139" s="713"/>
      <c r="BG139" s="713"/>
      <c r="BH139" s="831"/>
      <c r="BI139" s="848"/>
      <c r="BJ139" s="784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</row>
    <row r="140" spans="1:132" ht="11.25" customHeight="1">
      <c r="A140" s="798">
        <v>1747</v>
      </c>
      <c r="B140" s="717" t="s">
        <v>114</v>
      </c>
      <c r="C140" s="23"/>
      <c r="D140" s="851" t="s">
        <v>26</v>
      </c>
      <c r="E140" s="849" t="str">
        <f>"'"&amp;D140</f>
        <v>'06</v>
      </c>
      <c r="F140" s="853"/>
      <c r="G140" s="858">
        <v>3</v>
      </c>
      <c r="H140" s="749" t="s">
        <v>195</v>
      </c>
      <c r="I140" s="747" t="s">
        <v>95</v>
      </c>
      <c r="J140" s="761">
        <v>37.1</v>
      </c>
      <c r="K140" s="753"/>
      <c r="L140" s="753">
        <v>40.9</v>
      </c>
      <c r="M140" s="753">
        <v>57.9</v>
      </c>
      <c r="N140" s="745">
        <v>67.6</v>
      </c>
      <c r="O140" s="761">
        <f>(1799-P140+1)/1799*100</f>
        <v>37.85436353529739</v>
      </c>
      <c r="P140" s="753">
        <v>1119</v>
      </c>
      <c r="Q140" s="764">
        <v>2.1</v>
      </c>
      <c r="R140" s="755">
        <v>0.3</v>
      </c>
      <c r="S140" s="716">
        <f>T140/(T140+U140+W140)*100</f>
        <v>71.42857142857143</v>
      </c>
      <c r="T140" s="717">
        <v>5</v>
      </c>
      <c r="U140" s="717">
        <v>2</v>
      </c>
      <c r="V140" s="96"/>
      <c r="W140" s="717">
        <v>0</v>
      </c>
      <c r="X140" s="827">
        <v>30</v>
      </c>
      <c r="Y140" s="745">
        <v>2</v>
      </c>
      <c r="Z140" s="23"/>
      <c r="AA140" s="23"/>
      <c r="AB140" s="10"/>
      <c r="AC140" s="24"/>
      <c r="AD140" s="23"/>
      <c r="AE140" s="23"/>
      <c r="AF140" s="23"/>
      <c r="AG140" s="23"/>
      <c r="AH140" s="22"/>
      <c r="AI140" s="23"/>
      <c r="AJ140" s="23"/>
      <c r="AK140" s="23"/>
      <c r="AL140" s="24"/>
      <c r="AM140" s="23"/>
      <c r="AN140" s="23"/>
      <c r="AO140" s="23"/>
      <c r="AP140" s="23"/>
      <c r="AQ140" s="40"/>
      <c r="AR140" s="23"/>
      <c r="AS140" s="23"/>
      <c r="AT140" s="23"/>
      <c r="AU140" s="23"/>
      <c r="AV140" s="19"/>
      <c r="AW140" s="23"/>
      <c r="AX140" s="747"/>
      <c r="AY140" s="825"/>
      <c r="AZ140" s="712"/>
      <c r="BA140" s="830"/>
      <c r="BB140" s="825"/>
      <c r="BC140" s="712"/>
      <c r="BD140" s="712"/>
      <c r="BE140" s="712"/>
      <c r="BF140" s="712"/>
      <c r="BG140" s="712"/>
      <c r="BH140" s="830" t="s">
        <v>906</v>
      </c>
      <c r="BI140" s="847" t="s">
        <v>844</v>
      </c>
      <c r="BJ140" s="783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</row>
    <row r="141" spans="1:132" ht="11.25" customHeight="1">
      <c r="A141" s="799"/>
      <c r="B141" s="719"/>
      <c r="C141" s="23"/>
      <c r="D141" s="852"/>
      <c r="E141" s="850"/>
      <c r="F141" s="854"/>
      <c r="G141" s="863"/>
      <c r="H141" s="750"/>
      <c r="I141" s="748"/>
      <c r="J141" s="762"/>
      <c r="K141" s="754"/>
      <c r="L141" s="754"/>
      <c r="M141" s="754"/>
      <c r="N141" s="746"/>
      <c r="O141" s="762"/>
      <c r="P141" s="754"/>
      <c r="Q141" s="765"/>
      <c r="R141" s="756"/>
      <c r="S141" s="718"/>
      <c r="T141" s="719"/>
      <c r="U141" s="719"/>
      <c r="V141" s="96"/>
      <c r="W141" s="719"/>
      <c r="X141" s="828"/>
      <c r="Y141" s="746"/>
      <c r="Z141" s="23"/>
      <c r="AA141" s="23"/>
      <c r="AB141" s="10"/>
      <c r="AC141" s="54"/>
      <c r="AD141" s="53"/>
      <c r="AE141" s="53"/>
      <c r="AF141" s="53"/>
      <c r="AG141" s="23"/>
      <c r="AH141" s="55"/>
      <c r="AI141" s="23"/>
      <c r="AJ141" s="23"/>
      <c r="AK141" s="23"/>
      <c r="AL141" s="15"/>
      <c r="AM141" s="11"/>
      <c r="AN141" s="11"/>
      <c r="AO141" s="11"/>
      <c r="AP141" s="11"/>
      <c r="AQ141" s="16"/>
      <c r="AR141" s="23"/>
      <c r="AS141" s="23"/>
      <c r="AT141" s="23"/>
      <c r="AU141" s="53"/>
      <c r="AV141" s="55"/>
      <c r="AW141" s="23"/>
      <c r="AX141" s="748"/>
      <c r="AY141" s="826"/>
      <c r="AZ141" s="713"/>
      <c r="BA141" s="831"/>
      <c r="BB141" s="826"/>
      <c r="BC141" s="713"/>
      <c r="BD141" s="713"/>
      <c r="BE141" s="713"/>
      <c r="BF141" s="713"/>
      <c r="BG141" s="713"/>
      <c r="BH141" s="831"/>
      <c r="BI141" s="848"/>
      <c r="BJ141" s="784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</row>
    <row r="142" spans="1:132" ht="11.25" customHeight="1">
      <c r="A142" s="801">
        <v>1902</v>
      </c>
      <c r="B142" s="717" t="s">
        <v>115</v>
      </c>
      <c r="C142" s="23"/>
      <c r="D142" s="851" t="s">
        <v>26</v>
      </c>
      <c r="E142" s="849" t="str">
        <f>"'"&amp;D142</f>
        <v>'06</v>
      </c>
      <c r="F142" s="853"/>
      <c r="G142" s="858">
        <v>3</v>
      </c>
      <c r="H142" s="868" t="s">
        <v>598</v>
      </c>
      <c r="I142" s="747" t="s">
        <v>158</v>
      </c>
      <c r="J142" s="761">
        <v>96</v>
      </c>
      <c r="K142" s="753"/>
      <c r="L142" s="753">
        <v>91</v>
      </c>
      <c r="M142" s="753">
        <v>84.4</v>
      </c>
      <c r="N142" s="745">
        <v>49.3</v>
      </c>
      <c r="O142" s="761">
        <f>(1799-P142+1)/1799*100</f>
        <v>76.87604224569206</v>
      </c>
      <c r="P142" s="753">
        <v>417</v>
      </c>
      <c r="Q142" s="764">
        <v>2.8</v>
      </c>
      <c r="R142" s="755">
        <v>1.6</v>
      </c>
      <c r="S142" s="97">
        <f aca="true" t="shared" si="3" ref="S142:S149">T142/(T142+U142+W142)*100</f>
        <v>55.55555555555556</v>
      </c>
      <c r="T142" s="95">
        <v>5</v>
      </c>
      <c r="U142" s="95">
        <v>3</v>
      </c>
      <c r="V142" s="96"/>
      <c r="W142" s="95">
        <v>1</v>
      </c>
      <c r="X142" s="124">
        <v>11</v>
      </c>
      <c r="Y142" s="192">
        <v>77.3</v>
      </c>
      <c r="Z142" s="23"/>
      <c r="AA142" s="23"/>
      <c r="AB142" s="10"/>
      <c r="AC142" s="24"/>
      <c r="AD142" s="23"/>
      <c r="AE142" s="23"/>
      <c r="AF142" s="23"/>
      <c r="AG142" s="23"/>
      <c r="AH142" s="22"/>
      <c r="AI142" s="23"/>
      <c r="AJ142" s="23"/>
      <c r="AK142" s="23"/>
      <c r="AL142" s="24"/>
      <c r="AM142" s="23"/>
      <c r="AN142" s="23"/>
      <c r="AO142" s="23"/>
      <c r="AP142" s="23"/>
      <c r="AQ142" s="40"/>
      <c r="AR142" s="23"/>
      <c r="AS142" s="23"/>
      <c r="AT142" s="23"/>
      <c r="AU142" s="23"/>
      <c r="AV142" s="19"/>
      <c r="AW142" s="23"/>
      <c r="AX142" s="747"/>
      <c r="AY142" s="825"/>
      <c r="AZ142" s="712"/>
      <c r="BA142" s="830"/>
      <c r="BB142" s="825"/>
      <c r="BC142" s="712"/>
      <c r="BD142" s="712"/>
      <c r="BE142" s="712"/>
      <c r="BF142" s="712"/>
      <c r="BG142" s="712"/>
      <c r="BH142" s="830">
        <v>10</v>
      </c>
      <c r="BI142" s="847" t="s">
        <v>667</v>
      </c>
      <c r="BJ142" s="783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</row>
    <row r="143" spans="1:132" ht="11.25" customHeight="1">
      <c r="A143" s="802"/>
      <c r="B143" s="719"/>
      <c r="C143" s="23"/>
      <c r="D143" s="852"/>
      <c r="E143" s="850"/>
      <c r="F143" s="854"/>
      <c r="G143" s="863"/>
      <c r="H143" s="869"/>
      <c r="I143" s="748"/>
      <c r="J143" s="762"/>
      <c r="K143" s="754"/>
      <c r="L143" s="754"/>
      <c r="M143" s="754"/>
      <c r="N143" s="746"/>
      <c r="O143" s="762"/>
      <c r="P143" s="754"/>
      <c r="Q143" s="765"/>
      <c r="R143" s="756"/>
      <c r="S143" s="300">
        <f t="shared" si="3"/>
        <v>70</v>
      </c>
      <c r="T143" s="301">
        <v>7</v>
      </c>
      <c r="U143" s="301">
        <v>3</v>
      </c>
      <c r="V143" s="302"/>
      <c r="W143" s="301">
        <v>0</v>
      </c>
      <c r="X143" s="303">
        <v>73</v>
      </c>
      <c r="Y143" s="304">
        <f>(344-X143+1)/344*100</f>
        <v>79.06976744186046</v>
      </c>
      <c r="Z143" s="23"/>
      <c r="AA143" s="23"/>
      <c r="AB143" s="10"/>
      <c r="AC143" s="54"/>
      <c r="AD143" s="53"/>
      <c r="AE143" s="53"/>
      <c r="AF143" s="53"/>
      <c r="AG143" s="23"/>
      <c r="AH143" s="55"/>
      <c r="AI143" s="23"/>
      <c r="AJ143" s="23"/>
      <c r="AK143" s="23"/>
      <c r="AL143" s="15"/>
      <c r="AM143" s="11"/>
      <c r="AN143" s="11"/>
      <c r="AO143" s="11"/>
      <c r="AP143" s="11"/>
      <c r="AQ143" s="16"/>
      <c r="AR143" s="23"/>
      <c r="AS143" s="23"/>
      <c r="AT143" s="23"/>
      <c r="AU143" s="53"/>
      <c r="AV143" s="55"/>
      <c r="AW143" s="23"/>
      <c r="AX143" s="748"/>
      <c r="AY143" s="826"/>
      <c r="AZ143" s="713"/>
      <c r="BA143" s="831"/>
      <c r="BB143" s="826"/>
      <c r="BC143" s="713"/>
      <c r="BD143" s="713"/>
      <c r="BE143" s="713"/>
      <c r="BF143" s="713"/>
      <c r="BG143" s="713"/>
      <c r="BH143" s="831"/>
      <c r="BI143" s="848"/>
      <c r="BJ143" s="784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</row>
    <row r="144" spans="1:132" ht="11.25" customHeight="1">
      <c r="A144" s="751">
        <v>2056</v>
      </c>
      <c r="B144" s="717" t="s">
        <v>116</v>
      </c>
      <c r="C144" s="602"/>
      <c r="D144" s="851" t="s">
        <v>27</v>
      </c>
      <c r="E144" s="849" t="str">
        <f>"'"&amp;D144</f>
        <v>'07</v>
      </c>
      <c r="F144" s="853"/>
      <c r="G144" s="858">
        <v>3</v>
      </c>
      <c r="H144" s="766" t="s">
        <v>594</v>
      </c>
      <c r="I144" s="747" t="s">
        <v>159</v>
      </c>
      <c r="J144" s="761">
        <v>99.7</v>
      </c>
      <c r="K144" s="753"/>
      <c r="L144" s="753">
        <v>99.6</v>
      </c>
      <c r="M144" s="753">
        <v>99.2</v>
      </c>
      <c r="N144" s="745">
        <v>89.3</v>
      </c>
      <c r="O144" s="796">
        <f>(1799-P144+1)/1799*100</f>
        <v>99.77765425236242</v>
      </c>
      <c r="P144" s="753">
        <v>5</v>
      </c>
      <c r="Q144" s="764">
        <v>3.5</v>
      </c>
      <c r="R144" s="755">
        <v>6.4</v>
      </c>
      <c r="S144" s="607">
        <f t="shared" si="3"/>
        <v>55.55555555555556</v>
      </c>
      <c r="T144" s="596">
        <v>5</v>
      </c>
      <c r="U144" s="596">
        <v>3</v>
      </c>
      <c r="V144" s="608"/>
      <c r="W144" s="596">
        <v>1</v>
      </c>
      <c r="X144" s="598">
        <v>2</v>
      </c>
      <c r="Y144" s="594">
        <v>98.1</v>
      </c>
      <c r="Z144" s="602"/>
      <c r="AA144" s="602"/>
      <c r="AB144" s="10"/>
      <c r="AC144" s="597"/>
      <c r="AD144" s="602"/>
      <c r="AE144" s="602"/>
      <c r="AF144" s="602"/>
      <c r="AG144" s="602"/>
      <c r="AH144" s="22"/>
      <c r="AI144" s="602"/>
      <c r="AJ144" s="602"/>
      <c r="AK144" s="602"/>
      <c r="AL144" s="597"/>
      <c r="AM144" s="602"/>
      <c r="AN144" s="602"/>
      <c r="AO144" s="602"/>
      <c r="AP144" s="602"/>
      <c r="AQ144" s="40"/>
      <c r="AR144" s="602"/>
      <c r="AS144" s="602"/>
      <c r="AT144" s="602"/>
      <c r="AU144" s="602"/>
      <c r="AV144" s="19"/>
      <c r="AW144" s="602"/>
      <c r="AX144" s="747"/>
      <c r="AY144" s="716"/>
      <c r="AZ144" s="717">
        <v>4.5</v>
      </c>
      <c r="BA144" s="747"/>
      <c r="BB144" s="716"/>
      <c r="BC144" s="717"/>
      <c r="BD144" s="710">
        <v>4</v>
      </c>
      <c r="BE144" s="717">
        <v>4</v>
      </c>
      <c r="BF144" s="717">
        <v>4</v>
      </c>
      <c r="BG144" s="717" t="s">
        <v>845</v>
      </c>
      <c r="BH144" s="747">
        <v>16</v>
      </c>
      <c r="BI144" s="804" t="s">
        <v>846</v>
      </c>
      <c r="BJ144" s="783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</row>
    <row r="145" spans="1:132" ht="11.25" customHeight="1">
      <c r="A145" s="803"/>
      <c r="B145" s="795"/>
      <c r="C145" s="596"/>
      <c r="D145" s="861"/>
      <c r="E145" s="926"/>
      <c r="F145" s="857"/>
      <c r="G145" s="859"/>
      <c r="H145" s="860"/>
      <c r="I145" s="833"/>
      <c r="J145" s="763"/>
      <c r="K145" s="829"/>
      <c r="L145" s="829"/>
      <c r="M145" s="829"/>
      <c r="N145" s="862"/>
      <c r="O145" s="866"/>
      <c r="P145" s="829"/>
      <c r="Q145" s="881"/>
      <c r="R145" s="886"/>
      <c r="S145" s="673">
        <f t="shared" si="3"/>
        <v>80</v>
      </c>
      <c r="T145" s="302">
        <v>8</v>
      </c>
      <c r="U145" s="302">
        <v>1</v>
      </c>
      <c r="V145" s="302"/>
      <c r="W145" s="302">
        <v>1</v>
      </c>
      <c r="X145" s="674">
        <v>53</v>
      </c>
      <c r="Y145" s="675">
        <f>(344-X145+1)/344*100</f>
        <v>84.88372093023256</v>
      </c>
      <c r="Z145" s="596"/>
      <c r="AA145" s="596"/>
      <c r="AB145" s="595"/>
      <c r="AC145" s="57"/>
      <c r="AD145" s="56"/>
      <c r="AE145" s="56"/>
      <c r="AF145" s="56"/>
      <c r="AG145" s="596"/>
      <c r="AH145" s="58"/>
      <c r="AI145" s="596"/>
      <c r="AJ145" s="596"/>
      <c r="AK145" s="596"/>
      <c r="AL145" s="41"/>
      <c r="AM145" s="42"/>
      <c r="AN145" s="42"/>
      <c r="AO145" s="42"/>
      <c r="AP145" s="42"/>
      <c r="AQ145" s="43"/>
      <c r="AR145" s="596"/>
      <c r="AS145" s="596"/>
      <c r="AT145" s="596"/>
      <c r="AU145" s="56"/>
      <c r="AV145" s="58"/>
      <c r="AW145" s="596"/>
      <c r="AX145" s="833"/>
      <c r="AY145" s="832"/>
      <c r="AZ145" s="795"/>
      <c r="BA145" s="833"/>
      <c r="BB145" s="832"/>
      <c r="BC145" s="795"/>
      <c r="BD145" s="720"/>
      <c r="BE145" s="795"/>
      <c r="BF145" s="795"/>
      <c r="BG145" s="795"/>
      <c r="BH145" s="833"/>
      <c r="BI145" s="867"/>
      <c r="BJ145" s="784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</row>
    <row r="146" spans="1:132" s="606" customFormat="1" ht="11.25" customHeight="1">
      <c r="A146" s="722" t="s">
        <v>0</v>
      </c>
      <c r="B146" s="722" t="s">
        <v>50</v>
      </c>
      <c r="C146" s="599"/>
      <c r="D146" s="724" t="s">
        <v>12</v>
      </c>
      <c r="E146" s="724" t="s">
        <v>12</v>
      </c>
      <c r="F146" s="722" t="s">
        <v>7</v>
      </c>
      <c r="G146" s="725" t="s">
        <v>16</v>
      </c>
      <c r="H146" s="727" t="s">
        <v>390</v>
      </c>
      <c r="I146" s="729" t="s">
        <v>393</v>
      </c>
      <c r="J146" s="721" t="s">
        <v>392</v>
      </c>
      <c r="K146" s="722"/>
      <c r="L146" s="722"/>
      <c r="M146" s="700"/>
      <c r="N146" s="700"/>
      <c r="O146" s="700"/>
      <c r="P146" s="700"/>
      <c r="Q146" s="700"/>
      <c r="R146" s="700"/>
      <c r="S146" s="731" t="s">
        <v>391</v>
      </c>
      <c r="T146" s="732"/>
      <c r="U146" s="732"/>
      <c r="V146" s="732"/>
      <c r="W146" s="732"/>
      <c r="X146" s="732"/>
      <c r="Y146" s="733"/>
      <c r="Z146" s="721" t="s">
        <v>14</v>
      </c>
      <c r="AA146" s="700"/>
      <c r="AB146" s="701"/>
      <c r="AC146" s="721" t="s">
        <v>36</v>
      </c>
      <c r="AD146" s="700"/>
      <c r="AE146" s="700"/>
      <c r="AF146" s="599"/>
      <c r="AG146" s="599"/>
      <c r="AH146" s="729" t="s">
        <v>37</v>
      </c>
      <c r="AI146" s="721" t="s">
        <v>13</v>
      </c>
      <c r="AJ146" s="722"/>
      <c r="AK146" s="729"/>
      <c r="AL146" s="721" t="s">
        <v>35</v>
      </c>
      <c r="AM146" s="700"/>
      <c r="AN146" s="700"/>
      <c r="AO146" s="700"/>
      <c r="AP146" s="599"/>
      <c r="AQ146" s="734" t="s">
        <v>17</v>
      </c>
      <c r="AR146" s="721" t="s">
        <v>15</v>
      </c>
      <c r="AS146" s="700"/>
      <c r="AT146" s="736"/>
      <c r="AU146" s="737" t="s">
        <v>33</v>
      </c>
      <c r="AV146" s="739" t="s">
        <v>34</v>
      </c>
      <c r="AW146" s="608" t="s">
        <v>3</v>
      </c>
      <c r="AX146" s="729" t="s">
        <v>422</v>
      </c>
      <c r="AY146" s="721" t="s">
        <v>674</v>
      </c>
      <c r="AZ146" s="722"/>
      <c r="BA146" s="722"/>
      <c r="BB146" s="722"/>
      <c r="BC146" s="722"/>
      <c r="BD146" s="722"/>
      <c r="BE146" s="722"/>
      <c r="BF146" s="722"/>
      <c r="BG146" s="722"/>
      <c r="BH146" s="722"/>
      <c r="BI146" s="722"/>
      <c r="BJ146" s="670"/>
      <c r="BK146" s="610"/>
      <c r="BL146" s="610"/>
      <c r="BM146" s="610"/>
      <c r="BN146" s="610"/>
      <c r="BO146" s="610"/>
      <c r="BP146" s="610"/>
      <c r="BQ146" s="610"/>
      <c r="BR146" s="610"/>
      <c r="BS146" s="610"/>
      <c r="BT146" s="610"/>
      <c r="BU146" s="610"/>
      <c r="BV146" s="610"/>
      <c r="BW146" s="610"/>
      <c r="BX146" s="610"/>
      <c r="BY146" s="610"/>
      <c r="BZ146" s="610"/>
      <c r="CA146" s="610"/>
      <c r="CB146" s="610"/>
      <c r="CC146" s="610"/>
      <c r="CD146" s="610"/>
      <c r="CE146" s="610"/>
      <c r="CF146" s="610"/>
      <c r="CG146" s="610"/>
      <c r="CH146" s="610"/>
      <c r="CI146" s="610"/>
      <c r="CJ146" s="610"/>
      <c r="CK146" s="610"/>
      <c r="CL146" s="610"/>
      <c r="CM146" s="610"/>
      <c r="CN146" s="610"/>
      <c r="CO146" s="610"/>
      <c r="CP146" s="610"/>
      <c r="CQ146" s="610"/>
      <c r="CR146" s="610"/>
      <c r="CS146" s="610"/>
      <c r="CT146" s="610"/>
      <c r="CU146" s="610"/>
      <c r="CV146" s="610"/>
      <c r="CW146" s="610"/>
      <c r="CX146" s="610"/>
      <c r="CY146" s="610"/>
      <c r="CZ146" s="610"/>
      <c r="DA146" s="610"/>
      <c r="DB146" s="610"/>
      <c r="DC146" s="610"/>
      <c r="DD146" s="610"/>
      <c r="DE146" s="610"/>
      <c r="DF146" s="610"/>
      <c r="DG146" s="610"/>
      <c r="DH146" s="610"/>
      <c r="DI146" s="610"/>
      <c r="DJ146" s="610"/>
      <c r="DK146" s="610"/>
      <c r="DL146" s="610"/>
      <c r="DM146" s="610"/>
      <c r="DN146" s="610"/>
      <c r="DO146" s="610"/>
      <c r="DP146" s="610"/>
      <c r="DQ146" s="610"/>
      <c r="DR146" s="610"/>
      <c r="DS146" s="610"/>
      <c r="DT146" s="610"/>
      <c r="DU146" s="610"/>
      <c r="DV146" s="610"/>
      <c r="DW146" s="610"/>
      <c r="DX146" s="610"/>
      <c r="DY146" s="610"/>
      <c r="DZ146" s="610"/>
      <c r="EA146" s="610"/>
      <c r="EB146" s="610"/>
    </row>
    <row r="147" spans="1:132" s="606" customFormat="1" ht="11.25" customHeight="1" thickBot="1">
      <c r="A147" s="682"/>
      <c r="B147" s="682"/>
      <c r="C147" s="92" t="s">
        <v>1</v>
      </c>
      <c r="D147" s="682"/>
      <c r="E147" s="682"/>
      <c r="F147" s="682"/>
      <c r="G147" s="726"/>
      <c r="H147" s="728"/>
      <c r="I147" s="730"/>
      <c r="J147" s="1" t="s">
        <v>8</v>
      </c>
      <c r="K147" s="60"/>
      <c r="L147" s="92" t="s">
        <v>18</v>
      </c>
      <c r="M147" s="92" t="s">
        <v>9</v>
      </c>
      <c r="N147" s="92" t="s">
        <v>19</v>
      </c>
      <c r="O147" s="197" t="s">
        <v>172</v>
      </c>
      <c r="P147" s="92" t="s">
        <v>4</v>
      </c>
      <c r="Q147" s="92" t="s">
        <v>39</v>
      </c>
      <c r="R147" s="92" t="s">
        <v>38</v>
      </c>
      <c r="S147" s="164" t="s">
        <v>212</v>
      </c>
      <c r="T147" s="92" t="s">
        <v>4</v>
      </c>
      <c r="U147" s="92" t="s">
        <v>5</v>
      </c>
      <c r="V147" s="92"/>
      <c r="W147" s="92" t="s">
        <v>6</v>
      </c>
      <c r="X147" s="599" t="s">
        <v>12</v>
      </c>
      <c r="Y147" s="193" t="s">
        <v>213</v>
      </c>
      <c r="Z147" s="1" t="s">
        <v>9</v>
      </c>
      <c r="AA147" s="92" t="s">
        <v>8</v>
      </c>
      <c r="AB147" s="604" t="s">
        <v>10</v>
      </c>
      <c r="AC147" s="1" t="s">
        <v>4</v>
      </c>
      <c r="AD147" s="92" t="s">
        <v>5</v>
      </c>
      <c r="AE147" s="92" t="s">
        <v>6</v>
      </c>
      <c r="AF147" s="92" t="s">
        <v>12</v>
      </c>
      <c r="AG147" s="92" t="s">
        <v>2</v>
      </c>
      <c r="AH147" s="730"/>
      <c r="AI147" s="92" t="s">
        <v>9</v>
      </c>
      <c r="AJ147" s="92" t="s">
        <v>8</v>
      </c>
      <c r="AK147" s="92" t="s">
        <v>10</v>
      </c>
      <c r="AL147" s="1" t="s">
        <v>4</v>
      </c>
      <c r="AM147" s="92" t="s">
        <v>5</v>
      </c>
      <c r="AN147" s="92" t="s">
        <v>6</v>
      </c>
      <c r="AO147" s="92" t="s">
        <v>12</v>
      </c>
      <c r="AP147" s="92" t="s">
        <v>2</v>
      </c>
      <c r="AQ147" s="735"/>
      <c r="AR147" s="92" t="s">
        <v>9</v>
      </c>
      <c r="AS147" s="92" t="s">
        <v>8</v>
      </c>
      <c r="AT147" s="3" t="s">
        <v>10</v>
      </c>
      <c r="AU147" s="738"/>
      <c r="AV147" s="740"/>
      <c r="AW147" s="2"/>
      <c r="AX147" s="730"/>
      <c r="AY147" s="1" t="s">
        <v>10</v>
      </c>
      <c r="AZ147" s="92" t="s">
        <v>38</v>
      </c>
      <c r="BA147" s="604" t="s">
        <v>39</v>
      </c>
      <c r="BB147" s="1" t="s">
        <v>48</v>
      </c>
      <c r="BC147" s="92" t="s">
        <v>49</v>
      </c>
      <c r="BD147" s="605" t="s">
        <v>838</v>
      </c>
      <c r="BE147" s="92" t="s">
        <v>643</v>
      </c>
      <c r="BF147" s="92" t="s">
        <v>19</v>
      </c>
      <c r="BG147" s="92" t="s">
        <v>39</v>
      </c>
      <c r="BH147" s="92" t="s">
        <v>10</v>
      </c>
      <c r="BI147" s="488" t="s">
        <v>40</v>
      </c>
      <c r="BJ147" s="670"/>
      <c r="BK147" s="610"/>
      <c r="BL147" s="610"/>
      <c r="BM147" s="610"/>
      <c r="BN147" s="610"/>
      <c r="BO147" s="610"/>
      <c r="BP147" s="610"/>
      <c r="BQ147" s="610"/>
      <c r="BR147" s="610"/>
      <c r="BS147" s="610"/>
      <c r="BT147" s="610"/>
      <c r="BU147" s="610"/>
      <c r="BV147" s="610"/>
      <c r="BW147" s="610"/>
      <c r="BX147" s="610"/>
      <c r="BY147" s="610"/>
      <c r="BZ147" s="610"/>
      <c r="CA147" s="610"/>
      <c r="CB147" s="610"/>
      <c r="CC147" s="610"/>
      <c r="CD147" s="610"/>
      <c r="CE147" s="610"/>
      <c r="CF147" s="610"/>
      <c r="CG147" s="610"/>
      <c r="CH147" s="610"/>
      <c r="CI147" s="610"/>
      <c r="CJ147" s="610"/>
      <c r="CK147" s="610"/>
      <c r="CL147" s="610"/>
      <c r="CM147" s="610"/>
      <c r="CN147" s="610"/>
      <c r="CO147" s="610"/>
      <c r="CP147" s="610"/>
      <c r="CQ147" s="610"/>
      <c r="CR147" s="610"/>
      <c r="CS147" s="610"/>
      <c r="CT147" s="610"/>
      <c r="CU147" s="610"/>
      <c r="CV147" s="610"/>
      <c r="CW147" s="610"/>
      <c r="CX147" s="610"/>
      <c r="CY147" s="610"/>
      <c r="CZ147" s="610"/>
      <c r="DA147" s="610"/>
      <c r="DB147" s="610"/>
      <c r="DC147" s="610"/>
      <c r="DD147" s="610"/>
      <c r="DE147" s="610"/>
      <c r="DF147" s="610"/>
      <c r="DG147" s="610"/>
      <c r="DH147" s="610"/>
      <c r="DI147" s="610"/>
      <c r="DJ147" s="610"/>
      <c r="DK147" s="610"/>
      <c r="DL147" s="610"/>
      <c r="DM147" s="610"/>
      <c r="DN147" s="610"/>
      <c r="DO147" s="610"/>
      <c r="DP147" s="610"/>
      <c r="DQ147" s="610"/>
      <c r="DR147" s="610"/>
      <c r="DS147" s="610"/>
      <c r="DT147" s="610"/>
      <c r="DU147" s="610"/>
      <c r="DV147" s="610"/>
      <c r="DW147" s="610"/>
      <c r="DX147" s="610"/>
      <c r="DY147" s="610"/>
      <c r="DZ147" s="610"/>
      <c r="EA147" s="610"/>
      <c r="EB147" s="610"/>
    </row>
    <row r="148" spans="1:132" ht="11.25" customHeight="1">
      <c r="A148" s="801">
        <v>2062</v>
      </c>
      <c r="B148" s="717" t="s">
        <v>117</v>
      </c>
      <c r="C148" s="23"/>
      <c r="D148" s="851" t="s">
        <v>27</v>
      </c>
      <c r="E148" s="849" t="str">
        <f>"'"&amp;D148</f>
        <v>'07</v>
      </c>
      <c r="F148" s="853"/>
      <c r="G148" s="858">
        <v>3</v>
      </c>
      <c r="H148" s="864" t="s">
        <v>599</v>
      </c>
      <c r="I148" s="747" t="s">
        <v>385</v>
      </c>
      <c r="J148" s="761">
        <v>97.9</v>
      </c>
      <c r="K148" s="753"/>
      <c r="L148" s="753">
        <v>94.3</v>
      </c>
      <c r="M148" s="753">
        <v>91.6</v>
      </c>
      <c r="N148" s="745">
        <v>80.9</v>
      </c>
      <c r="O148" s="761">
        <f>(1799-P148+1)/1799*100</f>
        <v>78.3768760422457</v>
      </c>
      <c r="P148" s="753">
        <v>390</v>
      </c>
      <c r="Q148" s="764">
        <v>2.8</v>
      </c>
      <c r="R148" s="755">
        <v>1.6</v>
      </c>
      <c r="S148" s="97">
        <f t="shared" si="3"/>
        <v>66.66666666666666</v>
      </c>
      <c r="T148" s="95">
        <v>6</v>
      </c>
      <c r="U148" s="95">
        <v>3</v>
      </c>
      <c r="V148" s="96"/>
      <c r="W148" s="95">
        <v>0</v>
      </c>
      <c r="X148" s="124">
        <v>3</v>
      </c>
      <c r="Y148" s="192">
        <v>96.8</v>
      </c>
      <c r="Z148" s="23"/>
      <c r="AA148" s="23"/>
      <c r="AB148" s="10"/>
      <c r="AC148" s="24"/>
      <c r="AD148" s="23"/>
      <c r="AE148" s="23"/>
      <c r="AF148" s="23"/>
      <c r="AG148" s="23"/>
      <c r="AH148" s="22"/>
      <c r="AI148" s="23"/>
      <c r="AJ148" s="23"/>
      <c r="AK148" s="23"/>
      <c r="AL148" s="24"/>
      <c r="AM148" s="23"/>
      <c r="AN148" s="23"/>
      <c r="AO148" s="23"/>
      <c r="AP148" s="23"/>
      <c r="AQ148" s="40"/>
      <c r="AR148" s="23"/>
      <c r="AS148" s="23"/>
      <c r="AT148" s="23"/>
      <c r="AU148" s="23"/>
      <c r="AV148" s="19"/>
      <c r="AW148" s="23"/>
      <c r="AX148" s="747"/>
      <c r="AY148" s="716"/>
      <c r="AZ148" s="717"/>
      <c r="BA148" s="747"/>
      <c r="BB148" s="716"/>
      <c r="BC148" s="717"/>
      <c r="BD148" s="710">
        <v>5</v>
      </c>
      <c r="BE148" s="717" t="s">
        <v>852</v>
      </c>
      <c r="BF148" s="717">
        <v>4.5</v>
      </c>
      <c r="BG148" s="717" t="s">
        <v>849</v>
      </c>
      <c r="BH148" s="747">
        <v>16</v>
      </c>
      <c r="BI148" s="804" t="s">
        <v>853</v>
      </c>
      <c r="BJ148" s="783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</row>
    <row r="149" spans="1:132" ht="11.25" customHeight="1">
      <c r="A149" s="802"/>
      <c r="B149" s="719"/>
      <c r="C149" s="23"/>
      <c r="D149" s="852"/>
      <c r="E149" s="850"/>
      <c r="F149" s="854"/>
      <c r="G149" s="863"/>
      <c r="H149" s="865"/>
      <c r="I149" s="748"/>
      <c r="J149" s="762"/>
      <c r="K149" s="754"/>
      <c r="L149" s="754"/>
      <c r="M149" s="754"/>
      <c r="N149" s="746"/>
      <c r="O149" s="762"/>
      <c r="P149" s="754"/>
      <c r="Q149" s="765"/>
      <c r="R149" s="756"/>
      <c r="S149" s="300">
        <f t="shared" si="3"/>
        <v>50</v>
      </c>
      <c r="T149" s="301">
        <v>5</v>
      </c>
      <c r="U149" s="301">
        <v>4</v>
      </c>
      <c r="V149" s="302"/>
      <c r="W149" s="301">
        <v>1</v>
      </c>
      <c r="X149" s="303">
        <v>22</v>
      </c>
      <c r="Y149" s="304">
        <f>(344-X149+1)/344*100</f>
        <v>93.8953488372093</v>
      </c>
      <c r="Z149" s="23"/>
      <c r="AA149" s="23"/>
      <c r="AB149" s="10"/>
      <c r="AC149" s="54"/>
      <c r="AD149" s="53"/>
      <c r="AE149" s="53"/>
      <c r="AF149" s="53"/>
      <c r="AG149" s="23"/>
      <c r="AH149" s="55"/>
      <c r="AI149" s="23"/>
      <c r="AJ149" s="23"/>
      <c r="AK149" s="23"/>
      <c r="AL149" s="15"/>
      <c r="AM149" s="11"/>
      <c r="AN149" s="11"/>
      <c r="AO149" s="11"/>
      <c r="AP149" s="11"/>
      <c r="AQ149" s="16"/>
      <c r="AR149" s="23"/>
      <c r="AS149" s="23"/>
      <c r="AT149" s="23"/>
      <c r="AU149" s="53"/>
      <c r="AV149" s="55"/>
      <c r="AW149" s="23"/>
      <c r="AX149" s="748"/>
      <c r="AY149" s="718"/>
      <c r="AZ149" s="719"/>
      <c r="BA149" s="748"/>
      <c r="BB149" s="718"/>
      <c r="BC149" s="719"/>
      <c r="BD149" s="711"/>
      <c r="BE149" s="719"/>
      <c r="BF149" s="719"/>
      <c r="BG149" s="719"/>
      <c r="BH149" s="748"/>
      <c r="BI149" s="805"/>
      <c r="BJ149" s="784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</row>
    <row r="150" spans="1:132" ht="11.25" customHeight="1">
      <c r="A150" s="836">
        <v>2081</v>
      </c>
      <c r="B150" s="717" t="s">
        <v>118</v>
      </c>
      <c r="C150" s="23"/>
      <c r="D150" s="851" t="s">
        <v>27</v>
      </c>
      <c r="E150" s="849" t="str">
        <f>"'"&amp;D150</f>
        <v>'07</v>
      </c>
      <c r="F150" s="853"/>
      <c r="G150" s="855">
        <v>1</v>
      </c>
      <c r="H150" s="749" t="s">
        <v>196</v>
      </c>
      <c r="I150" s="747" t="s">
        <v>63</v>
      </c>
      <c r="J150" s="761">
        <v>82.5</v>
      </c>
      <c r="K150" s="753"/>
      <c r="L150" s="753">
        <v>83.7</v>
      </c>
      <c r="M150" s="753">
        <v>89.9</v>
      </c>
      <c r="N150" s="745">
        <v>86.4</v>
      </c>
      <c r="O150" s="761">
        <f>(1799-P150+1)/1799*100</f>
        <v>67.42634797109505</v>
      </c>
      <c r="P150" s="753">
        <v>587</v>
      </c>
      <c r="Q150" s="764">
        <v>1.5</v>
      </c>
      <c r="R150" s="755">
        <v>0.3</v>
      </c>
      <c r="S150" s="716">
        <f>T150/(T150+U150+W150)*100</f>
        <v>54.54545454545454</v>
      </c>
      <c r="T150" s="717">
        <v>6</v>
      </c>
      <c r="U150" s="717">
        <v>3</v>
      </c>
      <c r="V150" s="96"/>
      <c r="W150" s="717">
        <v>2</v>
      </c>
      <c r="X150" s="827">
        <v>87.2</v>
      </c>
      <c r="Y150" s="745">
        <v>6</v>
      </c>
      <c r="Z150" s="23"/>
      <c r="AA150" s="23"/>
      <c r="AB150" s="10"/>
      <c r="AC150" s="24"/>
      <c r="AD150" s="23"/>
      <c r="AE150" s="23"/>
      <c r="AF150" s="23"/>
      <c r="AG150" s="23"/>
      <c r="AH150" s="22"/>
      <c r="AI150" s="23"/>
      <c r="AJ150" s="23"/>
      <c r="AK150" s="23"/>
      <c r="AL150" s="24"/>
      <c r="AM150" s="23"/>
      <c r="AN150" s="23"/>
      <c r="AO150" s="23"/>
      <c r="AP150" s="23"/>
      <c r="AQ150" s="40"/>
      <c r="AR150" s="23"/>
      <c r="AS150" s="23"/>
      <c r="AT150" s="23"/>
      <c r="AU150" s="23"/>
      <c r="AV150" s="19"/>
      <c r="AW150" s="23"/>
      <c r="AX150" s="747"/>
      <c r="AY150" s="825"/>
      <c r="AZ150" s="712"/>
      <c r="BA150" s="830"/>
      <c r="BB150" s="825"/>
      <c r="BC150" s="712"/>
      <c r="BD150" s="712"/>
      <c r="BE150" s="712"/>
      <c r="BF150" s="712"/>
      <c r="BG150" s="712"/>
      <c r="BH150" s="830">
        <v>14</v>
      </c>
      <c r="BI150" s="847" t="s">
        <v>667</v>
      </c>
      <c r="BJ150" s="783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</row>
    <row r="151" spans="1:132" ht="11.25" customHeight="1">
      <c r="A151" s="837"/>
      <c r="B151" s="719"/>
      <c r="C151" s="23"/>
      <c r="D151" s="852"/>
      <c r="E151" s="850"/>
      <c r="F151" s="854"/>
      <c r="G151" s="856"/>
      <c r="H151" s="750"/>
      <c r="I151" s="748"/>
      <c r="J151" s="762"/>
      <c r="K151" s="754"/>
      <c r="L151" s="754"/>
      <c r="M151" s="754"/>
      <c r="N151" s="746"/>
      <c r="O151" s="762"/>
      <c r="P151" s="754"/>
      <c r="Q151" s="765"/>
      <c r="R151" s="756"/>
      <c r="S151" s="718"/>
      <c r="T151" s="719"/>
      <c r="U151" s="719"/>
      <c r="V151" s="96"/>
      <c r="W151" s="719"/>
      <c r="X151" s="828"/>
      <c r="Y151" s="746"/>
      <c r="Z151" s="23"/>
      <c r="AA151" s="23"/>
      <c r="AB151" s="10"/>
      <c r="AC151" s="54"/>
      <c r="AD151" s="53"/>
      <c r="AE151" s="53"/>
      <c r="AF151" s="53"/>
      <c r="AG151" s="23"/>
      <c r="AH151" s="55"/>
      <c r="AI151" s="23"/>
      <c r="AJ151" s="23"/>
      <c r="AK151" s="23"/>
      <c r="AL151" s="15"/>
      <c r="AM151" s="11"/>
      <c r="AN151" s="11"/>
      <c r="AO151" s="11"/>
      <c r="AP151" s="11"/>
      <c r="AQ151" s="16"/>
      <c r="AR151" s="23"/>
      <c r="AS151" s="23"/>
      <c r="AT151" s="23"/>
      <c r="AU151" s="53"/>
      <c r="AV151" s="55"/>
      <c r="AW151" s="23"/>
      <c r="AX151" s="748"/>
      <c r="AY151" s="826"/>
      <c r="AZ151" s="713"/>
      <c r="BA151" s="831"/>
      <c r="BB151" s="826"/>
      <c r="BC151" s="713"/>
      <c r="BD151" s="713"/>
      <c r="BE151" s="713"/>
      <c r="BF151" s="713"/>
      <c r="BG151" s="713"/>
      <c r="BH151" s="831"/>
      <c r="BI151" s="848"/>
      <c r="BJ151" s="784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</row>
    <row r="152" spans="1:132" ht="11.25" customHeight="1">
      <c r="A152" s="798">
        <v>2171</v>
      </c>
      <c r="B152" s="717" t="s">
        <v>119</v>
      </c>
      <c r="C152" s="23"/>
      <c r="D152" s="851" t="s">
        <v>27</v>
      </c>
      <c r="E152" s="849" t="str">
        <f>"'"&amp;D152</f>
        <v>'07</v>
      </c>
      <c r="F152" s="853"/>
      <c r="G152" s="855">
        <v>1</v>
      </c>
      <c r="H152" s="749" t="s">
        <v>197</v>
      </c>
      <c r="I152" s="747" t="s">
        <v>63</v>
      </c>
      <c r="J152" s="761">
        <v>48.5</v>
      </c>
      <c r="K152" s="753"/>
      <c r="L152" s="753">
        <v>51.9</v>
      </c>
      <c r="M152" s="753">
        <v>76.1</v>
      </c>
      <c r="N152" s="745">
        <v>55.4</v>
      </c>
      <c r="O152" s="761">
        <f>(1799-P152+1)/1799*100</f>
        <v>64.42468037798777</v>
      </c>
      <c r="P152" s="753">
        <v>641</v>
      </c>
      <c r="Q152" s="764">
        <v>0.9</v>
      </c>
      <c r="R152" s="755">
        <v>0.5</v>
      </c>
      <c r="S152" s="716">
        <f>T152/(T152+U152+W152)*100</f>
        <v>54.54545454545454</v>
      </c>
      <c r="T152" s="717">
        <v>6</v>
      </c>
      <c r="U152" s="717">
        <v>4</v>
      </c>
      <c r="V152" s="96"/>
      <c r="W152" s="717">
        <v>1</v>
      </c>
      <c r="X152" s="827">
        <v>17</v>
      </c>
      <c r="Y152" s="745">
        <v>59</v>
      </c>
      <c r="Z152" s="23"/>
      <c r="AA152" s="23"/>
      <c r="AB152" s="10"/>
      <c r="AC152" s="24"/>
      <c r="AD152" s="23"/>
      <c r="AE152" s="23"/>
      <c r="AF152" s="23"/>
      <c r="AG152" s="23"/>
      <c r="AH152" s="22"/>
      <c r="AI152" s="23"/>
      <c r="AJ152" s="23"/>
      <c r="AK152" s="23"/>
      <c r="AL152" s="24"/>
      <c r="AM152" s="23"/>
      <c r="AN152" s="23"/>
      <c r="AO152" s="23"/>
      <c r="AP152" s="23"/>
      <c r="AQ152" s="40"/>
      <c r="AR152" s="23"/>
      <c r="AS152" s="23"/>
      <c r="AT152" s="23"/>
      <c r="AU152" s="23"/>
      <c r="AV152" s="19"/>
      <c r="AW152" s="23"/>
      <c r="AX152" s="747"/>
      <c r="AY152" s="825"/>
      <c r="AZ152" s="712"/>
      <c r="BA152" s="830"/>
      <c r="BB152" s="825"/>
      <c r="BC152" s="712"/>
      <c r="BD152" s="712"/>
      <c r="BE152" s="712"/>
      <c r="BF152" s="712"/>
      <c r="BG152" s="712"/>
      <c r="BH152" s="830">
        <v>4</v>
      </c>
      <c r="BI152" s="847" t="s">
        <v>844</v>
      </c>
      <c r="BJ152" s="783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</row>
    <row r="153" spans="1:132" ht="11.25" customHeight="1">
      <c r="A153" s="799"/>
      <c r="B153" s="719"/>
      <c r="C153" s="33"/>
      <c r="D153" s="852"/>
      <c r="E153" s="850"/>
      <c r="F153" s="854"/>
      <c r="G153" s="856"/>
      <c r="H153" s="750"/>
      <c r="I153" s="748"/>
      <c r="J153" s="762"/>
      <c r="K153" s="754"/>
      <c r="L153" s="754"/>
      <c r="M153" s="754"/>
      <c r="N153" s="746"/>
      <c r="O153" s="762"/>
      <c r="P153" s="754"/>
      <c r="Q153" s="765"/>
      <c r="R153" s="756"/>
      <c r="S153" s="718"/>
      <c r="T153" s="719"/>
      <c r="U153" s="719"/>
      <c r="V153" s="96"/>
      <c r="W153" s="719"/>
      <c r="X153" s="828"/>
      <c r="Y153" s="746"/>
      <c r="Z153" s="33"/>
      <c r="AA153" s="33"/>
      <c r="AB153" s="14"/>
      <c r="AC153" s="57"/>
      <c r="AD153" s="56"/>
      <c r="AE153" s="56"/>
      <c r="AF153" s="56"/>
      <c r="AG153" s="33"/>
      <c r="AH153" s="58"/>
      <c r="AI153" s="33"/>
      <c r="AJ153" s="33"/>
      <c r="AK153" s="33"/>
      <c r="AL153" s="41"/>
      <c r="AM153" s="42"/>
      <c r="AN153" s="42"/>
      <c r="AO153" s="42"/>
      <c r="AP153" s="42"/>
      <c r="AQ153" s="43"/>
      <c r="AR153" s="33"/>
      <c r="AS153" s="33"/>
      <c r="AT153" s="33"/>
      <c r="AU153" s="56"/>
      <c r="AV153" s="58"/>
      <c r="AW153" s="33"/>
      <c r="AX153" s="748"/>
      <c r="AY153" s="826"/>
      <c r="AZ153" s="713"/>
      <c r="BA153" s="831"/>
      <c r="BB153" s="826"/>
      <c r="BC153" s="713"/>
      <c r="BD153" s="713"/>
      <c r="BE153" s="713"/>
      <c r="BF153" s="713"/>
      <c r="BG153" s="713"/>
      <c r="BH153" s="831"/>
      <c r="BI153" s="848"/>
      <c r="BJ153" s="784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</row>
    <row r="154" spans="1:132" ht="11.25" customHeight="1">
      <c r="A154" s="800">
        <v>2194</v>
      </c>
      <c r="B154" s="872" t="s">
        <v>120</v>
      </c>
      <c r="C154" s="23"/>
      <c r="D154" s="890" t="s">
        <v>27</v>
      </c>
      <c r="E154" s="894" t="str">
        <f>"'"&amp;D154</f>
        <v>'07</v>
      </c>
      <c r="F154" s="891"/>
      <c r="G154" s="858">
        <v>2</v>
      </c>
      <c r="H154" s="892" t="s">
        <v>198</v>
      </c>
      <c r="I154" s="747" t="s">
        <v>384</v>
      </c>
      <c r="J154" s="846">
        <v>89.5</v>
      </c>
      <c r="K154" s="846"/>
      <c r="L154" s="846">
        <v>83.7</v>
      </c>
      <c r="M154" s="846">
        <v>72.5</v>
      </c>
      <c r="N154" s="846">
        <v>73.7</v>
      </c>
      <c r="O154" s="761">
        <f>(1799-P154+1)/1799*100</f>
        <v>83.9355197331851</v>
      </c>
      <c r="P154" s="846">
        <v>290</v>
      </c>
      <c r="Q154" s="794">
        <v>1.5</v>
      </c>
      <c r="R154" s="794">
        <v>1.2</v>
      </c>
      <c r="S154" s="790">
        <f>T154/(T154+U154+W154)*100</f>
        <v>33.33333333333333</v>
      </c>
      <c r="T154" s="872">
        <v>3</v>
      </c>
      <c r="U154" s="872">
        <v>4</v>
      </c>
      <c r="V154" s="96"/>
      <c r="W154" s="872">
        <v>2</v>
      </c>
      <c r="X154" s="888">
        <v>22</v>
      </c>
      <c r="Y154" s="873">
        <v>66.7</v>
      </c>
      <c r="Z154" s="23"/>
      <c r="AA154" s="23"/>
      <c r="AB154" s="10"/>
      <c r="AC154" s="24"/>
      <c r="AD154" s="23"/>
      <c r="AE154" s="23"/>
      <c r="AF154" s="23"/>
      <c r="AG154" s="23"/>
      <c r="AH154" s="22"/>
      <c r="AI154" s="23"/>
      <c r="AJ154" s="23"/>
      <c r="AK154" s="23"/>
      <c r="AL154" s="24"/>
      <c r="AM154" s="23"/>
      <c r="AN154" s="23"/>
      <c r="AO154" s="23"/>
      <c r="AP154" s="23"/>
      <c r="AQ154" s="40"/>
      <c r="AR154" s="23"/>
      <c r="AS154" s="23"/>
      <c r="AT154" s="23"/>
      <c r="AU154" s="23"/>
      <c r="AV154" s="19"/>
      <c r="AW154" s="23"/>
      <c r="AX154" s="747"/>
      <c r="AY154" s="716" t="s">
        <v>855</v>
      </c>
      <c r="AZ154" s="717"/>
      <c r="BA154" s="747"/>
      <c r="BB154" s="716"/>
      <c r="BC154" s="717"/>
      <c r="BD154" s="710"/>
      <c r="BE154" s="717" t="s">
        <v>662</v>
      </c>
      <c r="BF154" s="717"/>
      <c r="BG154" s="717" t="s">
        <v>854</v>
      </c>
      <c r="BH154" s="747">
        <v>2</v>
      </c>
      <c r="BI154" s="889" t="s">
        <v>856</v>
      </c>
      <c r="BJ154" s="785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</row>
    <row r="155" spans="1:132" ht="11.25" customHeight="1">
      <c r="A155" s="800"/>
      <c r="B155" s="717"/>
      <c r="C155" s="33"/>
      <c r="D155" s="851"/>
      <c r="E155" s="894"/>
      <c r="F155" s="853"/>
      <c r="G155" s="863"/>
      <c r="H155" s="892"/>
      <c r="I155" s="748"/>
      <c r="J155" s="753"/>
      <c r="K155" s="753"/>
      <c r="L155" s="753"/>
      <c r="M155" s="753"/>
      <c r="N155" s="753"/>
      <c r="O155" s="762"/>
      <c r="P155" s="753"/>
      <c r="Q155" s="764"/>
      <c r="R155" s="764"/>
      <c r="S155" s="790"/>
      <c r="T155" s="717"/>
      <c r="U155" s="717"/>
      <c r="V155" s="96"/>
      <c r="W155" s="717"/>
      <c r="X155" s="827"/>
      <c r="Y155" s="745"/>
      <c r="Z155" s="33"/>
      <c r="AA155" s="33"/>
      <c r="AB155" s="14"/>
      <c r="AC155" s="57"/>
      <c r="AD155" s="56"/>
      <c r="AE155" s="56"/>
      <c r="AF155" s="56"/>
      <c r="AG155" s="33"/>
      <c r="AH155" s="58"/>
      <c r="AI155" s="33"/>
      <c r="AJ155" s="33"/>
      <c r="AK155" s="33"/>
      <c r="AL155" s="41"/>
      <c r="AM155" s="42"/>
      <c r="AN155" s="42"/>
      <c r="AO155" s="42"/>
      <c r="AP155" s="42"/>
      <c r="AQ155" s="43"/>
      <c r="AR155" s="33"/>
      <c r="AS155" s="33"/>
      <c r="AT155" s="33"/>
      <c r="AU155" s="56"/>
      <c r="AV155" s="58"/>
      <c r="AW155" s="33"/>
      <c r="AX155" s="833"/>
      <c r="AY155" s="718"/>
      <c r="AZ155" s="719"/>
      <c r="BA155" s="748"/>
      <c r="BB155" s="718"/>
      <c r="BC155" s="719"/>
      <c r="BD155" s="711"/>
      <c r="BE155" s="719"/>
      <c r="BF155" s="719"/>
      <c r="BG155" s="719"/>
      <c r="BH155" s="748"/>
      <c r="BI155" s="804"/>
      <c r="BJ155" s="783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</row>
    <row r="156" spans="1:132" ht="11.25" customHeight="1">
      <c r="A156" s="751">
        <v>2337</v>
      </c>
      <c r="B156" s="717" t="s">
        <v>121</v>
      </c>
      <c r="C156" s="23"/>
      <c r="D156" s="331" t="s">
        <v>28</v>
      </c>
      <c r="E156" s="849" t="str">
        <f>"'"&amp;D156</f>
        <v>'08</v>
      </c>
      <c r="F156" s="332"/>
      <c r="G156" s="858">
        <v>4</v>
      </c>
      <c r="H156" s="868" t="s">
        <v>615</v>
      </c>
      <c r="I156" s="880" t="s">
        <v>640</v>
      </c>
      <c r="J156" s="761">
        <v>97.5</v>
      </c>
      <c r="K156" s="753"/>
      <c r="L156" s="753">
        <v>99.3</v>
      </c>
      <c r="M156" s="753">
        <v>99.6</v>
      </c>
      <c r="N156" s="745">
        <v>98.4</v>
      </c>
      <c r="O156" s="761">
        <f>(1799-P156+1)/1799*100</f>
        <v>89.10505836575877</v>
      </c>
      <c r="P156" s="327">
        <v>197</v>
      </c>
      <c r="Q156" s="764">
        <v>3</v>
      </c>
      <c r="R156" s="755">
        <v>2.1</v>
      </c>
      <c r="S156" s="97">
        <f>T156/(T156+U156+W156)*100</f>
        <v>58.333333333333336</v>
      </c>
      <c r="T156" s="95">
        <v>7</v>
      </c>
      <c r="U156" s="95">
        <v>3</v>
      </c>
      <c r="V156" s="96"/>
      <c r="W156" s="95">
        <v>2</v>
      </c>
      <c r="X156" s="124">
        <v>11</v>
      </c>
      <c r="Y156" s="192">
        <v>84.6</v>
      </c>
      <c r="Z156" s="23"/>
      <c r="AA156" s="23"/>
      <c r="AB156" s="10"/>
      <c r="AC156" s="24"/>
      <c r="AD156" s="23"/>
      <c r="AE156" s="23"/>
      <c r="AF156" s="23"/>
      <c r="AG156" s="23"/>
      <c r="AH156" s="22"/>
      <c r="AI156" s="23"/>
      <c r="AJ156" s="23"/>
      <c r="AK156" s="23"/>
      <c r="AL156" s="24"/>
      <c r="AM156" s="23"/>
      <c r="AN156" s="23"/>
      <c r="AO156" s="23"/>
      <c r="AP156" s="23"/>
      <c r="AQ156" s="40"/>
      <c r="AR156" s="23"/>
      <c r="AS156" s="23"/>
      <c r="AT156" s="23"/>
      <c r="AU156" s="23"/>
      <c r="AV156" s="19"/>
      <c r="AW156" s="23"/>
      <c r="AX156" s="747"/>
      <c r="AY156" s="716"/>
      <c r="AZ156" s="717" t="s">
        <v>874</v>
      </c>
      <c r="BA156" s="747"/>
      <c r="BB156" s="716"/>
      <c r="BC156" s="717"/>
      <c r="BD156" s="710">
        <v>3.5</v>
      </c>
      <c r="BE156" s="717">
        <v>3</v>
      </c>
      <c r="BF156" s="717">
        <v>4</v>
      </c>
      <c r="BG156" s="717" t="s">
        <v>959</v>
      </c>
      <c r="BH156" s="747">
        <v>25</v>
      </c>
      <c r="BI156" s="804" t="s">
        <v>875</v>
      </c>
      <c r="BJ156" s="783" t="s">
        <v>425</v>
      </c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</row>
    <row r="157" spans="1:132" ht="11.25" customHeight="1">
      <c r="A157" s="752"/>
      <c r="B157" s="719"/>
      <c r="C157" s="33"/>
      <c r="D157" s="342"/>
      <c r="E157" s="850"/>
      <c r="F157" s="341"/>
      <c r="G157" s="863"/>
      <c r="H157" s="869"/>
      <c r="I157" s="748"/>
      <c r="J157" s="762"/>
      <c r="K157" s="754"/>
      <c r="L157" s="754"/>
      <c r="M157" s="754"/>
      <c r="N157" s="746"/>
      <c r="O157" s="762"/>
      <c r="P157" s="329"/>
      <c r="Q157" s="765"/>
      <c r="R157" s="756"/>
      <c r="S157" s="300">
        <f>T157/(T157+U157+W157)*100</f>
        <v>70</v>
      </c>
      <c r="T157" s="301">
        <v>7</v>
      </c>
      <c r="U157" s="301">
        <v>3</v>
      </c>
      <c r="V157" s="302"/>
      <c r="W157" s="301">
        <v>0</v>
      </c>
      <c r="X157" s="303">
        <v>94</v>
      </c>
      <c r="Y157" s="304">
        <f>(344-X157+1)/344*100</f>
        <v>72.96511627906976</v>
      </c>
      <c r="Z157" s="33"/>
      <c r="AA157" s="33"/>
      <c r="AB157" s="14"/>
      <c r="AC157" s="57"/>
      <c r="AD157" s="56"/>
      <c r="AE157" s="56"/>
      <c r="AF157" s="56"/>
      <c r="AG157" s="33"/>
      <c r="AH157" s="58"/>
      <c r="AI157" s="33"/>
      <c r="AJ157" s="33"/>
      <c r="AK157" s="33"/>
      <c r="AL157" s="41"/>
      <c r="AM157" s="42"/>
      <c r="AN157" s="42"/>
      <c r="AO157" s="42"/>
      <c r="AP157" s="42"/>
      <c r="AQ157" s="43"/>
      <c r="AR157" s="33"/>
      <c r="AS157" s="33"/>
      <c r="AT157" s="33"/>
      <c r="AU157" s="56"/>
      <c r="AV157" s="58"/>
      <c r="AW157" s="33"/>
      <c r="AX157" s="748"/>
      <c r="AY157" s="718"/>
      <c r="AZ157" s="719"/>
      <c r="BA157" s="748"/>
      <c r="BB157" s="718"/>
      <c r="BC157" s="719"/>
      <c r="BD157" s="711"/>
      <c r="BE157" s="719"/>
      <c r="BF157" s="719"/>
      <c r="BG157" s="719"/>
      <c r="BH157" s="748"/>
      <c r="BI157" s="805"/>
      <c r="BJ157" s="784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</row>
    <row r="158" spans="1:132" ht="11.25" customHeight="1">
      <c r="A158" s="801">
        <v>2481</v>
      </c>
      <c r="B158" s="717" t="s">
        <v>122</v>
      </c>
      <c r="C158" s="23"/>
      <c r="D158" s="851" t="s">
        <v>28</v>
      </c>
      <c r="E158" s="849" t="str">
        <f>"'"&amp;D158</f>
        <v>'08</v>
      </c>
      <c r="F158" s="853"/>
      <c r="G158" s="855">
        <v>1</v>
      </c>
      <c r="H158" s="749" t="s">
        <v>199</v>
      </c>
      <c r="I158" s="747" t="s">
        <v>123</v>
      </c>
      <c r="J158" s="761">
        <v>95.4</v>
      </c>
      <c r="K158" s="753"/>
      <c r="L158" s="753">
        <v>94.8</v>
      </c>
      <c r="M158" s="753">
        <v>95.8</v>
      </c>
      <c r="N158" s="745">
        <v>43.6</v>
      </c>
      <c r="O158" s="761">
        <f>(1799-P158+1)/1799*100</f>
        <v>97.60978321289605</v>
      </c>
      <c r="P158" s="327">
        <v>44</v>
      </c>
      <c r="Q158" s="764">
        <v>2.1</v>
      </c>
      <c r="R158" s="755">
        <v>3.4</v>
      </c>
      <c r="S158" s="716">
        <f>T158/(T158+U158+W158)*100</f>
        <v>100</v>
      </c>
      <c r="T158" s="717">
        <v>10</v>
      </c>
      <c r="U158" s="324">
        <v>0</v>
      </c>
      <c r="V158" s="96"/>
      <c r="W158" s="717">
        <v>0</v>
      </c>
      <c r="X158" s="827">
        <v>1</v>
      </c>
      <c r="Y158" s="745">
        <v>100</v>
      </c>
      <c r="Z158" s="23"/>
      <c r="AA158" s="23"/>
      <c r="AB158" s="10"/>
      <c r="AC158" s="24"/>
      <c r="AD158" s="23"/>
      <c r="AE158" s="23"/>
      <c r="AF158" s="23"/>
      <c r="AG158" s="23"/>
      <c r="AH158" s="22"/>
      <c r="AI158" s="23"/>
      <c r="AJ158" s="23"/>
      <c r="AK158" s="23"/>
      <c r="AL158" s="24"/>
      <c r="AM158" s="23"/>
      <c r="AN158" s="23"/>
      <c r="AO158" s="23"/>
      <c r="AP158" s="23"/>
      <c r="AQ158" s="40"/>
      <c r="AR158" s="23"/>
      <c r="AS158" s="23"/>
      <c r="AT158" s="23"/>
      <c r="AU158" s="23"/>
      <c r="AV158" s="19"/>
      <c r="AW158" s="23"/>
      <c r="AX158" s="747"/>
      <c r="AY158" s="716"/>
      <c r="AZ158" s="717">
        <v>3</v>
      </c>
      <c r="BA158" s="747"/>
      <c r="BB158" s="716"/>
      <c r="BC158" s="717"/>
      <c r="BD158" s="710">
        <v>3</v>
      </c>
      <c r="BE158" s="717" t="s">
        <v>879</v>
      </c>
      <c r="BF158" s="717">
        <v>3</v>
      </c>
      <c r="BG158" s="717">
        <v>0</v>
      </c>
      <c r="BH158" s="747" t="s">
        <v>644</v>
      </c>
      <c r="BI158" s="804"/>
      <c r="BJ158" s="783" t="s">
        <v>607</v>
      </c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</row>
    <row r="159" spans="1:132" ht="11.25" customHeight="1">
      <c r="A159" s="802"/>
      <c r="B159" s="719"/>
      <c r="C159" s="33"/>
      <c r="D159" s="852"/>
      <c r="E159" s="850"/>
      <c r="F159" s="854"/>
      <c r="G159" s="856"/>
      <c r="H159" s="750"/>
      <c r="I159" s="748"/>
      <c r="J159" s="762"/>
      <c r="K159" s="754"/>
      <c r="L159" s="754"/>
      <c r="M159" s="754"/>
      <c r="N159" s="746"/>
      <c r="O159" s="762"/>
      <c r="P159" s="329"/>
      <c r="Q159" s="765"/>
      <c r="R159" s="756"/>
      <c r="S159" s="718"/>
      <c r="T159" s="719"/>
      <c r="U159" s="325"/>
      <c r="V159" s="96"/>
      <c r="W159" s="719"/>
      <c r="X159" s="828"/>
      <c r="Y159" s="746"/>
      <c r="Z159" s="33"/>
      <c r="AA159" s="33"/>
      <c r="AB159" s="14"/>
      <c r="AC159" s="57"/>
      <c r="AD159" s="56"/>
      <c r="AE159" s="56"/>
      <c r="AF159" s="56"/>
      <c r="AG159" s="33"/>
      <c r="AH159" s="58"/>
      <c r="AI159" s="33"/>
      <c r="AJ159" s="33"/>
      <c r="AK159" s="33"/>
      <c r="AL159" s="41"/>
      <c r="AM159" s="42"/>
      <c r="AN159" s="42"/>
      <c r="AO159" s="42"/>
      <c r="AP159" s="42"/>
      <c r="AQ159" s="43"/>
      <c r="AR159" s="33"/>
      <c r="AS159" s="33"/>
      <c r="AT159" s="33"/>
      <c r="AU159" s="56"/>
      <c r="AV159" s="58"/>
      <c r="AW159" s="33"/>
      <c r="AX159" s="748"/>
      <c r="AY159" s="718"/>
      <c r="AZ159" s="719"/>
      <c r="BA159" s="748"/>
      <c r="BB159" s="718"/>
      <c r="BC159" s="719"/>
      <c r="BD159" s="711"/>
      <c r="BE159" s="719"/>
      <c r="BF159" s="719"/>
      <c r="BG159" s="719"/>
      <c r="BH159" s="748"/>
      <c r="BI159" s="805"/>
      <c r="BJ159" s="784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</row>
    <row r="160" spans="1:132" ht="11.25" customHeight="1">
      <c r="A160" s="808">
        <v>2771</v>
      </c>
      <c r="B160" s="717" t="s">
        <v>124</v>
      </c>
      <c r="C160" s="23"/>
      <c r="D160" s="851" t="s">
        <v>125</v>
      </c>
      <c r="E160" s="849" t="str">
        <f>"'"&amp;D160</f>
        <v>'09</v>
      </c>
      <c r="F160" s="853"/>
      <c r="G160" s="858">
        <v>4</v>
      </c>
      <c r="H160" s="749" t="s">
        <v>623</v>
      </c>
      <c r="I160" s="880" t="s">
        <v>642</v>
      </c>
      <c r="J160" s="761">
        <v>93.2</v>
      </c>
      <c r="K160" s="753"/>
      <c r="L160" s="753">
        <v>99.1</v>
      </c>
      <c r="M160" s="753">
        <v>99.6</v>
      </c>
      <c r="N160" s="910">
        <v>99.5</v>
      </c>
      <c r="O160" s="761">
        <f>(1799-P160+1)/1799*100</f>
        <v>84.9360755975542</v>
      </c>
      <c r="P160" s="753">
        <v>272</v>
      </c>
      <c r="Q160" s="764">
        <v>2.9</v>
      </c>
      <c r="R160" s="755">
        <v>2.4</v>
      </c>
      <c r="S160" s="97">
        <f>T160/(T160+U160+W160)*100</f>
        <v>50</v>
      </c>
      <c r="T160" s="95">
        <v>6</v>
      </c>
      <c r="U160" s="95">
        <v>5</v>
      </c>
      <c r="V160" s="96"/>
      <c r="W160" s="95">
        <v>1</v>
      </c>
      <c r="X160" s="124">
        <v>10</v>
      </c>
      <c r="Y160" s="192">
        <v>86.2</v>
      </c>
      <c r="Z160" s="23"/>
      <c r="AA160" s="23"/>
      <c r="AB160" s="10"/>
      <c r="AC160" s="24"/>
      <c r="AD160" s="23"/>
      <c r="AE160" s="23"/>
      <c r="AF160" s="23"/>
      <c r="AG160" s="23"/>
      <c r="AH160" s="22"/>
      <c r="AI160" s="23"/>
      <c r="AJ160" s="23"/>
      <c r="AK160" s="23"/>
      <c r="AL160" s="24"/>
      <c r="AM160" s="23"/>
      <c r="AN160" s="23"/>
      <c r="AO160" s="23"/>
      <c r="AP160" s="23"/>
      <c r="AQ160" s="40"/>
      <c r="AR160" s="23"/>
      <c r="AS160" s="23"/>
      <c r="AT160" s="23"/>
      <c r="AU160" s="23"/>
      <c r="AV160" s="19"/>
      <c r="AW160" s="23"/>
      <c r="AX160" s="747"/>
      <c r="AY160" s="716">
        <v>3.5</v>
      </c>
      <c r="AZ160" s="717"/>
      <c r="BA160" s="747"/>
      <c r="BB160" s="716"/>
      <c r="BC160" s="717"/>
      <c r="BD160" s="710" t="s">
        <v>885</v>
      </c>
      <c r="BE160" s="717" t="s">
        <v>883</v>
      </c>
      <c r="BF160" s="717"/>
      <c r="BG160" s="717" t="s">
        <v>882</v>
      </c>
      <c r="BH160" s="747">
        <v>6</v>
      </c>
      <c r="BI160" s="804" t="s">
        <v>884</v>
      </c>
      <c r="BJ160" s="783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</row>
    <row r="161" spans="1:132" ht="11.25" customHeight="1">
      <c r="A161" s="809"/>
      <c r="B161" s="719"/>
      <c r="C161" s="33"/>
      <c r="D161" s="852"/>
      <c r="E161" s="850"/>
      <c r="F161" s="854"/>
      <c r="G161" s="863"/>
      <c r="H161" s="750"/>
      <c r="I161" s="748"/>
      <c r="J161" s="762"/>
      <c r="K161" s="754"/>
      <c r="L161" s="754"/>
      <c r="M161" s="754"/>
      <c r="N161" s="911"/>
      <c r="O161" s="762"/>
      <c r="P161" s="754"/>
      <c r="Q161" s="765"/>
      <c r="R161" s="756"/>
      <c r="S161" s="300">
        <f>T161/(T161+U161+W161)*100</f>
        <v>50</v>
      </c>
      <c r="T161" s="301">
        <v>5</v>
      </c>
      <c r="U161" s="301">
        <v>3</v>
      </c>
      <c r="V161" s="302"/>
      <c r="W161" s="301">
        <v>2</v>
      </c>
      <c r="X161" s="303">
        <v>120</v>
      </c>
      <c r="Y161" s="304">
        <f>(344-X161+1)/344*100</f>
        <v>65.40697674418605</v>
      </c>
      <c r="Z161" s="33"/>
      <c r="AA161" s="33"/>
      <c r="AB161" s="14"/>
      <c r="AC161" s="57"/>
      <c r="AD161" s="56"/>
      <c r="AE161" s="56"/>
      <c r="AF161" s="56"/>
      <c r="AG161" s="33"/>
      <c r="AH161" s="58"/>
      <c r="AI161" s="33"/>
      <c r="AJ161" s="33"/>
      <c r="AK161" s="33"/>
      <c r="AL161" s="41"/>
      <c r="AM161" s="42"/>
      <c r="AN161" s="42"/>
      <c r="AO161" s="42"/>
      <c r="AP161" s="42"/>
      <c r="AQ161" s="43"/>
      <c r="AR161" s="33"/>
      <c r="AS161" s="33"/>
      <c r="AT161" s="33"/>
      <c r="AU161" s="56"/>
      <c r="AV161" s="58"/>
      <c r="AW161" s="33"/>
      <c r="AX161" s="748"/>
      <c r="AY161" s="718"/>
      <c r="AZ161" s="719"/>
      <c r="BA161" s="748"/>
      <c r="BB161" s="718"/>
      <c r="BC161" s="719"/>
      <c r="BD161" s="711"/>
      <c r="BE161" s="719"/>
      <c r="BF161" s="719"/>
      <c r="BG161" s="719"/>
      <c r="BH161" s="748"/>
      <c r="BI161" s="805"/>
      <c r="BJ161" s="784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</row>
    <row r="162" spans="1:132" ht="11.25" customHeight="1">
      <c r="A162" s="801">
        <v>2775</v>
      </c>
      <c r="B162" s="717" t="s">
        <v>126</v>
      </c>
      <c r="C162" s="23"/>
      <c r="D162" s="331" t="s">
        <v>125</v>
      </c>
      <c r="E162" s="849" t="str">
        <f>"'"&amp;D162</f>
        <v>'09</v>
      </c>
      <c r="F162" s="853"/>
      <c r="G162" s="858">
        <v>2</v>
      </c>
      <c r="H162" s="766" t="s">
        <v>595</v>
      </c>
      <c r="I162" s="747" t="s">
        <v>160</v>
      </c>
      <c r="J162" s="761">
        <v>95.4</v>
      </c>
      <c r="K162" s="753"/>
      <c r="L162" s="753">
        <v>95.4</v>
      </c>
      <c r="M162" s="753">
        <v>92.6</v>
      </c>
      <c r="N162" s="745">
        <v>73.7</v>
      </c>
      <c r="O162" s="761">
        <f>(1799-P162+1)/1799*100</f>
        <v>96.66481378543635</v>
      </c>
      <c r="P162" s="753">
        <v>61</v>
      </c>
      <c r="Q162" s="764">
        <v>3.4</v>
      </c>
      <c r="R162" s="755">
        <v>2.1</v>
      </c>
      <c r="S162" s="97">
        <f>T162/(T162+U162+W162)*100</f>
        <v>66.66666666666666</v>
      </c>
      <c r="T162" s="95">
        <v>8</v>
      </c>
      <c r="U162" s="95">
        <v>2</v>
      </c>
      <c r="V162" s="96"/>
      <c r="W162" s="95">
        <v>2</v>
      </c>
      <c r="X162" s="124">
        <v>4</v>
      </c>
      <c r="Y162" s="192">
        <v>94.3</v>
      </c>
      <c r="Z162" s="23"/>
      <c r="AA162" s="23"/>
      <c r="AB162" s="10"/>
      <c r="AC162" s="24"/>
      <c r="AD162" s="23"/>
      <c r="AE162" s="23"/>
      <c r="AF162" s="23"/>
      <c r="AG162" s="23"/>
      <c r="AH162" s="22"/>
      <c r="AI162" s="23"/>
      <c r="AJ162" s="23"/>
      <c r="AK162" s="23"/>
      <c r="AL162" s="24"/>
      <c r="AM162" s="23"/>
      <c r="AN162" s="23"/>
      <c r="AO162" s="23"/>
      <c r="AP162" s="23"/>
      <c r="AQ162" s="40"/>
      <c r="AR162" s="23"/>
      <c r="AS162" s="23"/>
      <c r="AT162" s="23"/>
      <c r="AU162" s="23"/>
      <c r="AV162" s="19"/>
      <c r="AW162" s="23"/>
      <c r="AX162" s="747"/>
      <c r="AY162" s="716" t="s">
        <v>889</v>
      </c>
      <c r="AZ162" s="717"/>
      <c r="BA162" s="747"/>
      <c r="BB162" s="716"/>
      <c r="BC162" s="717"/>
      <c r="BD162" s="710" t="s">
        <v>855</v>
      </c>
      <c r="BE162" s="717"/>
      <c r="BF162" s="717" t="s">
        <v>888</v>
      </c>
      <c r="BG162" s="717" t="s">
        <v>843</v>
      </c>
      <c r="BH162" s="747">
        <v>22</v>
      </c>
      <c r="BI162" s="804" t="s">
        <v>890</v>
      </c>
      <c r="BJ162" s="783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</row>
    <row r="163" spans="1:132" ht="11.25" customHeight="1">
      <c r="A163" s="802"/>
      <c r="B163" s="719"/>
      <c r="C163" s="33"/>
      <c r="D163" s="342"/>
      <c r="E163" s="850"/>
      <c r="F163" s="854"/>
      <c r="G163" s="863"/>
      <c r="H163" s="750"/>
      <c r="I163" s="748"/>
      <c r="J163" s="762"/>
      <c r="K163" s="754"/>
      <c r="L163" s="754"/>
      <c r="M163" s="754"/>
      <c r="N163" s="746"/>
      <c r="O163" s="762"/>
      <c r="P163" s="754"/>
      <c r="Q163" s="765"/>
      <c r="R163" s="756"/>
      <c r="S163" s="300">
        <f>T163/(T163+U163+W163)*100</f>
        <v>60</v>
      </c>
      <c r="T163" s="301">
        <v>6</v>
      </c>
      <c r="U163" s="301">
        <v>4</v>
      </c>
      <c r="V163" s="302"/>
      <c r="W163" s="301">
        <v>0</v>
      </c>
      <c r="X163" s="303">
        <v>56</v>
      </c>
      <c r="Y163" s="304">
        <f>(344-X163+1)/344*100</f>
        <v>84.01162790697676</v>
      </c>
      <c r="Z163" s="33"/>
      <c r="AA163" s="33"/>
      <c r="AB163" s="14"/>
      <c r="AC163" s="57"/>
      <c r="AD163" s="56"/>
      <c r="AE163" s="56"/>
      <c r="AF163" s="56"/>
      <c r="AG163" s="33"/>
      <c r="AH163" s="58"/>
      <c r="AI163" s="33"/>
      <c r="AJ163" s="33"/>
      <c r="AK163" s="33"/>
      <c r="AL163" s="41"/>
      <c r="AM163" s="42"/>
      <c r="AN163" s="42"/>
      <c r="AO163" s="42"/>
      <c r="AP163" s="42"/>
      <c r="AQ163" s="43"/>
      <c r="AR163" s="33"/>
      <c r="AS163" s="33"/>
      <c r="AT163" s="33"/>
      <c r="AU163" s="56"/>
      <c r="AV163" s="58"/>
      <c r="AW163" s="33"/>
      <c r="AX163" s="748"/>
      <c r="AY163" s="718"/>
      <c r="AZ163" s="719"/>
      <c r="BA163" s="748"/>
      <c r="BB163" s="718"/>
      <c r="BC163" s="719"/>
      <c r="BD163" s="711"/>
      <c r="BE163" s="719"/>
      <c r="BF163" s="719"/>
      <c r="BG163" s="719"/>
      <c r="BH163" s="748"/>
      <c r="BI163" s="805"/>
      <c r="BJ163" s="784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</row>
    <row r="164" spans="1:132" ht="11.25" customHeight="1">
      <c r="A164" s="800">
        <v>2826</v>
      </c>
      <c r="B164" s="872" t="s">
        <v>127</v>
      </c>
      <c r="C164" s="23"/>
      <c r="D164" s="890" t="s">
        <v>125</v>
      </c>
      <c r="E164" s="894" t="str">
        <f>"'"&amp;D164</f>
        <v>'09</v>
      </c>
      <c r="F164" s="891"/>
      <c r="G164" s="858">
        <v>2</v>
      </c>
      <c r="H164" s="892" t="s">
        <v>200</v>
      </c>
      <c r="I164" s="747" t="s">
        <v>384</v>
      </c>
      <c r="J164" s="846">
        <v>93.4</v>
      </c>
      <c r="K164" s="846"/>
      <c r="L164" s="846">
        <v>90.8</v>
      </c>
      <c r="M164" s="846">
        <v>84.7</v>
      </c>
      <c r="N164" s="846">
        <v>80.9</v>
      </c>
      <c r="O164" s="761">
        <f>(1799-P164+1)/1799*100</f>
        <v>32.573652028904945</v>
      </c>
      <c r="P164" s="846">
        <v>1214</v>
      </c>
      <c r="Q164" s="794">
        <v>1.4</v>
      </c>
      <c r="R164" s="794">
        <v>1.3</v>
      </c>
      <c r="S164" s="790">
        <f>T164/(T164+U164+W164)*100</f>
        <v>55.55555555555556</v>
      </c>
      <c r="T164" s="717">
        <v>5</v>
      </c>
      <c r="U164" s="717">
        <v>3</v>
      </c>
      <c r="V164" s="96"/>
      <c r="W164" s="717">
        <v>1</v>
      </c>
      <c r="X164" s="827">
        <v>8</v>
      </c>
      <c r="Y164" s="745">
        <v>88.9</v>
      </c>
      <c r="Z164" s="23"/>
      <c r="AA164" s="23"/>
      <c r="AB164" s="10"/>
      <c r="AC164" s="24"/>
      <c r="AD164" s="23"/>
      <c r="AE164" s="23"/>
      <c r="AF164" s="23"/>
      <c r="AG164" s="23"/>
      <c r="AH164" s="22"/>
      <c r="AI164" s="23"/>
      <c r="AJ164" s="23"/>
      <c r="AK164" s="23"/>
      <c r="AL164" s="24"/>
      <c r="AM164" s="23"/>
      <c r="AN164" s="23"/>
      <c r="AO164" s="23"/>
      <c r="AP164" s="23"/>
      <c r="AQ164" s="40"/>
      <c r="AR164" s="23"/>
      <c r="AS164" s="23"/>
      <c r="AT164" s="23"/>
      <c r="AU164" s="23"/>
      <c r="AV164" s="19"/>
      <c r="AW164" s="23"/>
      <c r="AX164" s="747"/>
      <c r="AY164" s="716"/>
      <c r="AZ164" s="717">
        <v>3</v>
      </c>
      <c r="BA164" s="747"/>
      <c r="BB164" s="716"/>
      <c r="BC164" s="717"/>
      <c r="BD164" s="710">
        <v>4.5</v>
      </c>
      <c r="BE164" s="717">
        <v>2.5</v>
      </c>
      <c r="BF164" s="717">
        <v>2.5</v>
      </c>
      <c r="BG164" s="717" t="s">
        <v>849</v>
      </c>
      <c r="BH164" s="747">
        <v>0</v>
      </c>
      <c r="BI164" s="889" t="s">
        <v>894</v>
      </c>
      <c r="BJ164" s="785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</row>
    <row r="165" spans="1:132" ht="11.25" customHeight="1">
      <c r="A165" s="800"/>
      <c r="B165" s="717"/>
      <c r="C165" s="33"/>
      <c r="D165" s="851"/>
      <c r="E165" s="894"/>
      <c r="F165" s="853"/>
      <c r="G165" s="863"/>
      <c r="H165" s="892"/>
      <c r="I165" s="748"/>
      <c r="J165" s="753"/>
      <c r="K165" s="753"/>
      <c r="L165" s="753"/>
      <c r="M165" s="753"/>
      <c r="N165" s="753"/>
      <c r="O165" s="762"/>
      <c r="P165" s="753"/>
      <c r="Q165" s="764"/>
      <c r="R165" s="764"/>
      <c r="S165" s="790"/>
      <c r="T165" s="916"/>
      <c r="U165" s="916"/>
      <c r="V165" s="96"/>
      <c r="W165" s="916"/>
      <c r="X165" s="916"/>
      <c r="Y165" s="917"/>
      <c r="Z165" s="33"/>
      <c r="AA165" s="33"/>
      <c r="AB165" s="14"/>
      <c r="AC165" s="57"/>
      <c r="AD165" s="56"/>
      <c r="AE165" s="56"/>
      <c r="AF165" s="56"/>
      <c r="AG165" s="33"/>
      <c r="AH165" s="58"/>
      <c r="AI165" s="33"/>
      <c r="AJ165" s="33"/>
      <c r="AK165" s="33"/>
      <c r="AL165" s="41"/>
      <c r="AM165" s="42"/>
      <c r="AN165" s="42"/>
      <c r="AO165" s="42"/>
      <c r="AP165" s="42"/>
      <c r="AQ165" s="43"/>
      <c r="AR165" s="33"/>
      <c r="AS165" s="33"/>
      <c r="AT165" s="33"/>
      <c r="AU165" s="56"/>
      <c r="AV165" s="58"/>
      <c r="AW165" s="33"/>
      <c r="AX165" s="833"/>
      <c r="AY165" s="718"/>
      <c r="AZ165" s="719"/>
      <c r="BA165" s="748"/>
      <c r="BB165" s="718"/>
      <c r="BC165" s="719"/>
      <c r="BD165" s="711"/>
      <c r="BE165" s="719"/>
      <c r="BF165" s="719"/>
      <c r="BG165" s="719"/>
      <c r="BH165" s="748"/>
      <c r="BI165" s="804"/>
      <c r="BJ165" s="783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</row>
    <row r="166" spans="1:132" ht="11.25" customHeight="1">
      <c r="A166" s="914">
        <v>2949</v>
      </c>
      <c r="B166" s="717" t="s">
        <v>128</v>
      </c>
      <c r="C166" s="23"/>
      <c r="D166" s="851" t="s">
        <v>125</v>
      </c>
      <c r="E166" s="849" t="str">
        <f>"'"&amp;D166</f>
        <v>'09</v>
      </c>
      <c r="F166" s="332"/>
      <c r="G166" s="858">
        <v>2</v>
      </c>
      <c r="H166" s="749" t="s">
        <v>201</v>
      </c>
      <c r="I166" s="747" t="s">
        <v>132</v>
      </c>
      <c r="J166" s="761">
        <v>96.8</v>
      </c>
      <c r="K166" s="327"/>
      <c r="L166" s="753">
        <v>95.9</v>
      </c>
      <c r="M166" s="753">
        <v>91.7</v>
      </c>
      <c r="N166" s="745">
        <v>80.9</v>
      </c>
      <c r="O166" s="761">
        <f>(1799-P166+1)/1799*100</f>
        <v>95.1639799888827</v>
      </c>
      <c r="P166" s="327">
        <v>88</v>
      </c>
      <c r="Q166" s="764">
        <v>2.1</v>
      </c>
      <c r="R166" s="755">
        <v>3.6</v>
      </c>
      <c r="S166" s="716">
        <f>T166/(T166+U166+W166)*100</f>
        <v>50</v>
      </c>
      <c r="T166" s="717">
        <v>5</v>
      </c>
      <c r="U166" s="717">
        <v>2</v>
      </c>
      <c r="V166" s="96"/>
      <c r="W166" s="717">
        <v>3</v>
      </c>
      <c r="X166" s="827">
        <v>14</v>
      </c>
      <c r="Y166" s="745">
        <v>75</v>
      </c>
      <c r="Z166" s="23"/>
      <c r="AA166" s="23"/>
      <c r="AB166" s="10"/>
      <c r="AC166" s="24"/>
      <c r="AD166" s="23"/>
      <c r="AE166" s="23"/>
      <c r="AF166" s="23"/>
      <c r="AG166" s="23"/>
      <c r="AH166" s="22"/>
      <c r="AI166" s="23"/>
      <c r="AJ166" s="23"/>
      <c r="AK166" s="23"/>
      <c r="AL166" s="24"/>
      <c r="AM166" s="23"/>
      <c r="AN166" s="23"/>
      <c r="AO166" s="23"/>
      <c r="AP166" s="23"/>
      <c r="AQ166" s="40"/>
      <c r="AR166" s="23"/>
      <c r="AS166" s="23"/>
      <c r="AT166" s="23"/>
      <c r="AU166" s="23"/>
      <c r="AV166" s="19"/>
      <c r="AW166" s="23"/>
      <c r="AX166" s="747"/>
      <c r="AY166" s="716">
        <v>2.5</v>
      </c>
      <c r="AZ166" s="717">
        <v>3</v>
      </c>
      <c r="BA166" s="747"/>
      <c r="BB166" s="716"/>
      <c r="BC166" s="717"/>
      <c r="BD166" s="710"/>
      <c r="BE166" s="717">
        <v>3</v>
      </c>
      <c r="BF166" s="717"/>
      <c r="BG166" s="717" t="s">
        <v>825</v>
      </c>
      <c r="BH166" s="747">
        <v>8</v>
      </c>
      <c r="BI166" s="804" t="s">
        <v>897</v>
      </c>
      <c r="BJ166" s="783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</row>
    <row r="167" spans="1:132" ht="11.25" customHeight="1">
      <c r="A167" s="915"/>
      <c r="B167" s="719"/>
      <c r="C167" s="33"/>
      <c r="D167" s="852"/>
      <c r="E167" s="850"/>
      <c r="F167" s="341"/>
      <c r="G167" s="863"/>
      <c r="H167" s="750"/>
      <c r="I167" s="748"/>
      <c r="J167" s="762"/>
      <c r="K167" s="329"/>
      <c r="L167" s="754"/>
      <c r="M167" s="754"/>
      <c r="N167" s="746"/>
      <c r="O167" s="762"/>
      <c r="P167" s="329"/>
      <c r="Q167" s="765"/>
      <c r="R167" s="756"/>
      <c r="S167" s="718"/>
      <c r="T167" s="719"/>
      <c r="U167" s="719"/>
      <c r="V167" s="96"/>
      <c r="W167" s="719"/>
      <c r="X167" s="828"/>
      <c r="Y167" s="746"/>
      <c r="Z167" s="33"/>
      <c r="AA167" s="33"/>
      <c r="AB167" s="14"/>
      <c r="AC167" s="57"/>
      <c r="AD167" s="56"/>
      <c r="AE167" s="56"/>
      <c r="AF167" s="56"/>
      <c r="AG167" s="33"/>
      <c r="AH167" s="58"/>
      <c r="AI167" s="33"/>
      <c r="AJ167" s="33"/>
      <c r="AK167" s="33"/>
      <c r="AL167" s="41"/>
      <c r="AM167" s="42"/>
      <c r="AN167" s="42"/>
      <c r="AO167" s="42"/>
      <c r="AP167" s="42"/>
      <c r="AQ167" s="43"/>
      <c r="AR167" s="33"/>
      <c r="AS167" s="33"/>
      <c r="AT167" s="33"/>
      <c r="AU167" s="56"/>
      <c r="AV167" s="58"/>
      <c r="AW167" s="33"/>
      <c r="AX167" s="748"/>
      <c r="AY167" s="718"/>
      <c r="AZ167" s="719"/>
      <c r="BA167" s="748"/>
      <c r="BB167" s="718"/>
      <c r="BC167" s="719"/>
      <c r="BD167" s="711"/>
      <c r="BE167" s="719"/>
      <c r="BF167" s="719"/>
      <c r="BG167" s="719"/>
      <c r="BH167" s="748"/>
      <c r="BI167" s="805"/>
      <c r="BJ167" s="784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</row>
    <row r="168" spans="1:132" ht="11.25" customHeight="1">
      <c r="A168" s="801">
        <v>3138</v>
      </c>
      <c r="B168" s="717" t="s">
        <v>215</v>
      </c>
      <c r="C168" s="23"/>
      <c r="D168" s="331" t="s">
        <v>29</v>
      </c>
      <c r="E168" s="849" t="str">
        <f>"'"&amp;D168</f>
        <v>'10</v>
      </c>
      <c r="F168" s="332"/>
      <c r="G168" s="858">
        <v>3</v>
      </c>
      <c r="H168" s="743" t="s">
        <v>596</v>
      </c>
      <c r="I168" s="747" t="s">
        <v>161</v>
      </c>
      <c r="J168" s="761">
        <v>98</v>
      </c>
      <c r="K168" s="327"/>
      <c r="L168" s="753">
        <v>96.1</v>
      </c>
      <c r="M168" s="753">
        <v>91.9</v>
      </c>
      <c r="N168" s="745">
        <v>21</v>
      </c>
      <c r="O168" s="761">
        <f>(1799-P168+1)/1799*100</f>
        <v>92.21789883268482</v>
      </c>
      <c r="P168" s="327">
        <v>141</v>
      </c>
      <c r="Q168" s="764">
        <v>3.1</v>
      </c>
      <c r="R168" s="755">
        <v>1.5</v>
      </c>
      <c r="S168" s="97">
        <f>T168/(T168+U168+W168)*100</f>
        <v>77.77777777777779</v>
      </c>
      <c r="T168" s="95">
        <v>7</v>
      </c>
      <c r="U168" s="95">
        <v>1</v>
      </c>
      <c r="V168" s="96"/>
      <c r="W168" s="95">
        <v>1</v>
      </c>
      <c r="X168" s="124">
        <v>3</v>
      </c>
      <c r="Y168" s="192">
        <v>96.7</v>
      </c>
      <c r="Z168" s="23"/>
      <c r="AA168" s="23"/>
      <c r="AB168" s="10"/>
      <c r="AC168" s="24"/>
      <c r="AD168" s="23"/>
      <c r="AE168" s="23"/>
      <c r="AF168" s="23"/>
      <c r="AG168" s="23"/>
      <c r="AH168" s="22"/>
      <c r="AI168" s="23"/>
      <c r="AJ168" s="23"/>
      <c r="AK168" s="23"/>
      <c r="AL168" s="24"/>
      <c r="AM168" s="23"/>
      <c r="AN168" s="23"/>
      <c r="AO168" s="23"/>
      <c r="AP168" s="23"/>
      <c r="AQ168" s="40"/>
      <c r="AR168" s="23"/>
      <c r="AS168" s="23"/>
      <c r="AT168" s="23"/>
      <c r="AU168" s="23"/>
      <c r="AV168" s="19"/>
      <c r="AW168" s="23"/>
      <c r="AX168" s="747"/>
      <c r="AY168" s="716"/>
      <c r="AZ168" s="717">
        <v>4</v>
      </c>
      <c r="BA168" s="747"/>
      <c r="BB168" s="716"/>
      <c r="BC168" s="717"/>
      <c r="BD168" s="710">
        <v>5</v>
      </c>
      <c r="BE168" s="717">
        <v>4.5</v>
      </c>
      <c r="BF168" s="717">
        <v>4</v>
      </c>
      <c r="BG168" s="717" t="s">
        <v>900</v>
      </c>
      <c r="BH168" s="747" t="s">
        <v>906</v>
      </c>
      <c r="BI168" s="804"/>
      <c r="BJ168" s="783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</row>
    <row r="169" spans="1:132" ht="11.25" customHeight="1">
      <c r="A169" s="802"/>
      <c r="B169" s="719"/>
      <c r="C169" s="33"/>
      <c r="D169" s="342"/>
      <c r="E169" s="850"/>
      <c r="F169" s="341"/>
      <c r="G169" s="863"/>
      <c r="H169" s="744"/>
      <c r="I169" s="748"/>
      <c r="J169" s="762"/>
      <c r="K169" s="329"/>
      <c r="L169" s="754"/>
      <c r="M169" s="754"/>
      <c r="N169" s="746"/>
      <c r="O169" s="762"/>
      <c r="P169" s="329"/>
      <c r="Q169" s="765"/>
      <c r="R169" s="756"/>
      <c r="S169" s="300">
        <f>T169/(T169+U169+W169)*100</f>
        <v>63.63636363636363</v>
      </c>
      <c r="T169" s="301">
        <v>7</v>
      </c>
      <c r="U169" s="301">
        <v>4</v>
      </c>
      <c r="V169" s="302"/>
      <c r="W169" s="301">
        <v>0</v>
      </c>
      <c r="X169" s="303">
        <v>99</v>
      </c>
      <c r="Y169" s="304">
        <f>(344-X169+1)/344*100</f>
        <v>71.51162790697676</v>
      </c>
      <c r="Z169" s="33"/>
      <c r="AA169" s="33"/>
      <c r="AB169" s="14"/>
      <c r="AC169" s="57"/>
      <c r="AD169" s="56"/>
      <c r="AE169" s="56"/>
      <c r="AF169" s="56"/>
      <c r="AG169" s="33"/>
      <c r="AH169" s="58"/>
      <c r="AI169" s="33"/>
      <c r="AJ169" s="33"/>
      <c r="AK169" s="33"/>
      <c r="AL169" s="41"/>
      <c r="AM169" s="42"/>
      <c r="AN169" s="42"/>
      <c r="AO169" s="42"/>
      <c r="AP169" s="42"/>
      <c r="AQ169" s="43"/>
      <c r="AR169" s="33"/>
      <c r="AS169" s="33"/>
      <c r="AT169" s="33"/>
      <c r="AU169" s="56"/>
      <c r="AV169" s="58"/>
      <c r="AW169" s="33"/>
      <c r="AX169" s="748"/>
      <c r="AY169" s="718"/>
      <c r="AZ169" s="719"/>
      <c r="BA169" s="748"/>
      <c r="BB169" s="718"/>
      <c r="BC169" s="719"/>
      <c r="BD169" s="711"/>
      <c r="BE169" s="719"/>
      <c r="BF169" s="719"/>
      <c r="BG169" s="719"/>
      <c r="BH169" s="748"/>
      <c r="BI169" s="805"/>
      <c r="BJ169" s="784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</row>
    <row r="170" spans="1:132" ht="11.25" customHeight="1">
      <c r="A170" s="741">
        <v>3176</v>
      </c>
      <c r="B170" s="717" t="s">
        <v>129</v>
      </c>
      <c r="C170" s="23"/>
      <c r="D170" s="851" t="s">
        <v>29</v>
      </c>
      <c r="E170" s="849" t="str">
        <f>"'"&amp;D170</f>
        <v>'10</v>
      </c>
      <c r="F170" s="853"/>
      <c r="G170" s="858">
        <v>2</v>
      </c>
      <c r="H170" s="749" t="s">
        <v>192</v>
      </c>
      <c r="I170" s="747" t="s">
        <v>152</v>
      </c>
      <c r="J170" s="761">
        <v>48.6</v>
      </c>
      <c r="K170" s="327"/>
      <c r="L170" s="753">
        <v>58.8</v>
      </c>
      <c r="M170" s="753">
        <v>60.6</v>
      </c>
      <c r="N170" s="745">
        <v>91.5</v>
      </c>
      <c r="O170" s="761">
        <f>(1799-P170+1)/1799*100</f>
        <v>24.402445803224012</v>
      </c>
      <c r="P170" s="327">
        <v>1361</v>
      </c>
      <c r="Q170" s="764">
        <v>2.3</v>
      </c>
      <c r="R170" s="755">
        <v>0.9</v>
      </c>
      <c r="S170" s="97">
        <f>T170/(T170+U170+W170)*100</f>
        <v>25</v>
      </c>
      <c r="T170" s="95">
        <v>3</v>
      </c>
      <c r="U170" s="95">
        <v>7</v>
      </c>
      <c r="V170" s="96"/>
      <c r="W170" s="95">
        <v>2</v>
      </c>
      <c r="X170" s="124">
        <v>23</v>
      </c>
      <c r="Y170" s="192">
        <v>43.6</v>
      </c>
      <c r="Z170" s="23"/>
      <c r="AA170" s="23"/>
      <c r="AB170" s="10"/>
      <c r="AC170" s="24"/>
      <c r="AD170" s="23"/>
      <c r="AE170" s="23"/>
      <c r="AF170" s="23"/>
      <c r="AG170" s="23"/>
      <c r="AH170" s="22"/>
      <c r="AI170" s="23"/>
      <c r="AJ170" s="23"/>
      <c r="AK170" s="23"/>
      <c r="AL170" s="24"/>
      <c r="AM170" s="23"/>
      <c r="AN170" s="23"/>
      <c r="AO170" s="23"/>
      <c r="AP170" s="23"/>
      <c r="AQ170" s="40"/>
      <c r="AR170" s="23"/>
      <c r="AS170" s="23"/>
      <c r="AT170" s="23"/>
      <c r="AU170" s="23"/>
      <c r="AV170" s="19"/>
      <c r="AW170" s="23"/>
      <c r="AX170" s="322"/>
      <c r="AY170" s="825"/>
      <c r="AZ170" s="712"/>
      <c r="BA170" s="830"/>
      <c r="BB170" s="825"/>
      <c r="BC170" s="712"/>
      <c r="BD170" s="712"/>
      <c r="BE170" s="712"/>
      <c r="BF170" s="712"/>
      <c r="BG170" s="712"/>
      <c r="BH170" s="830">
        <v>2</v>
      </c>
      <c r="BI170" s="847" t="s">
        <v>902</v>
      </c>
      <c r="BJ170" s="783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</row>
    <row r="171" spans="1:132" ht="11.25" customHeight="1">
      <c r="A171" s="742"/>
      <c r="B171" s="719"/>
      <c r="C171" s="33"/>
      <c r="D171" s="852"/>
      <c r="E171" s="850"/>
      <c r="F171" s="854"/>
      <c r="G171" s="863"/>
      <c r="H171" s="750"/>
      <c r="I171" s="748"/>
      <c r="J171" s="762"/>
      <c r="K171" s="329"/>
      <c r="L171" s="754"/>
      <c r="M171" s="754"/>
      <c r="N171" s="746"/>
      <c r="O171" s="762"/>
      <c r="P171" s="329"/>
      <c r="Q171" s="765"/>
      <c r="R171" s="756"/>
      <c r="S171" s="300">
        <f>T171/(T171+U171+W171)*100</f>
        <v>40</v>
      </c>
      <c r="T171" s="301">
        <v>4</v>
      </c>
      <c r="U171" s="301">
        <v>5</v>
      </c>
      <c r="V171" s="302"/>
      <c r="W171" s="301">
        <v>1</v>
      </c>
      <c r="X171" s="303">
        <v>189</v>
      </c>
      <c r="Y171" s="304">
        <f>(344-X171+1)/344*100</f>
        <v>45.348837209302324</v>
      </c>
      <c r="Z171" s="33"/>
      <c r="AA171" s="33"/>
      <c r="AB171" s="14"/>
      <c r="AC171" s="57"/>
      <c r="AD171" s="56"/>
      <c r="AE171" s="56"/>
      <c r="AF171" s="56"/>
      <c r="AG171" s="33"/>
      <c r="AH171" s="58"/>
      <c r="AI171" s="33"/>
      <c r="AJ171" s="33"/>
      <c r="AK171" s="33"/>
      <c r="AL171" s="41"/>
      <c r="AM171" s="42"/>
      <c r="AN171" s="42"/>
      <c r="AO171" s="42"/>
      <c r="AP171" s="42"/>
      <c r="AQ171" s="43"/>
      <c r="AR171" s="33"/>
      <c r="AS171" s="33"/>
      <c r="AT171" s="33"/>
      <c r="AU171" s="56"/>
      <c r="AV171" s="58"/>
      <c r="AW171" s="33"/>
      <c r="AX171" s="323"/>
      <c r="AY171" s="826"/>
      <c r="AZ171" s="713"/>
      <c r="BA171" s="831"/>
      <c r="BB171" s="826"/>
      <c r="BC171" s="713"/>
      <c r="BD171" s="713"/>
      <c r="BE171" s="713"/>
      <c r="BF171" s="713"/>
      <c r="BG171" s="713"/>
      <c r="BH171" s="831"/>
      <c r="BI171" s="848"/>
      <c r="BJ171" s="784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</row>
    <row r="172" spans="1:132" ht="11.25" customHeight="1">
      <c r="A172" s="942">
        <v>1640</v>
      </c>
      <c r="B172" s="922" t="s">
        <v>130</v>
      </c>
      <c r="C172" s="59"/>
      <c r="D172" s="333" t="s">
        <v>25</v>
      </c>
      <c r="E172" s="924" t="str">
        <f>"'"&amp;D172</f>
        <v>'05</v>
      </c>
      <c r="F172" s="334"/>
      <c r="G172" s="775">
        <v>2</v>
      </c>
      <c r="H172" s="777" t="s">
        <v>202</v>
      </c>
      <c r="I172" s="779" t="s">
        <v>131</v>
      </c>
      <c r="J172" s="757">
        <v>75.3</v>
      </c>
      <c r="K172" s="326"/>
      <c r="L172" s="781">
        <v>80.8</v>
      </c>
      <c r="M172" s="781">
        <v>90.3</v>
      </c>
      <c r="N172" s="773">
        <v>31.4</v>
      </c>
      <c r="O172" s="757">
        <f>(1799-P172+1)/1799*100</f>
        <v>69.48304613674263</v>
      </c>
      <c r="P172" s="326">
        <v>550</v>
      </c>
      <c r="Q172" s="759">
        <v>1.4</v>
      </c>
      <c r="R172" s="769">
        <v>2.4</v>
      </c>
      <c r="S172" s="771">
        <f>T172/(T172+U172+W172)*100</f>
        <v>66.66666666666666</v>
      </c>
      <c r="T172" s="654">
        <v>6</v>
      </c>
      <c r="U172" s="654">
        <v>3</v>
      </c>
      <c r="V172" s="662"/>
      <c r="W172" s="654">
        <v>0</v>
      </c>
      <c r="X172" s="663">
        <v>17</v>
      </c>
      <c r="Y172" s="767">
        <v>63.6</v>
      </c>
      <c r="Z172" s="647"/>
      <c r="AA172" s="647"/>
      <c r="AB172" s="648"/>
      <c r="AC172" s="649"/>
      <c r="AD172" s="647"/>
      <c r="AE172" s="647"/>
      <c r="AF172" s="647"/>
      <c r="AG172" s="647"/>
      <c r="AH172" s="650"/>
      <c r="AI172" s="647"/>
      <c r="AJ172" s="647"/>
      <c r="AK172" s="647"/>
      <c r="AL172" s="649"/>
      <c r="AM172" s="647"/>
      <c r="AN172" s="647"/>
      <c r="AO172" s="647"/>
      <c r="AP172" s="647"/>
      <c r="AQ172" s="651"/>
      <c r="AR172" s="647"/>
      <c r="AS172" s="647"/>
      <c r="AT172" s="647"/>
      <c r="AU172" s="647"/>
      <c r="AV172" s="652"/>
      <c r="AW172" s="647"/>
      <c r="AX172" s="653"/>
      <c r="AY172" s="771" t="s">
        <v>893</v>
      </c>
      <c r="AZ172" s="948">
        <v>3.5</v>
      </c>
      <c r="BA172" s="950">
        <v>4</v>
      </c>
      <c r="BB172" s="771"/>
      <c r="BC172" s="948"/>
      <c r="BD172" s="714">
        <v>3.5</v>
      </c>
      <c r="BE172" s="948">
        <v>1</v>
      </c>
      <c r="BF172" s="948">
        <v>4</v>
      </c>
      <c r="BG172" s="948">
        <v>0</v>
      </c>
      <c r="BH172" s="950">
        <v>0</v>
      </c>
      <c r="BI172" s="954"/>
      <c r="BJ172" s="667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</row>
    <row r="173" spans="1:132" ht="11.25" customHeight="1">
      <c r="A173" s="943"/>
      <c r="B173" s="923"/>
      <c r="C173" s="4"/>
      <c r="D173" s="344"/>
      <c r="E173" s="925"/>
      <c r="F173" s="335"/>
      <c r="G173" s="776"/>
      <c r="H173" s="778"/>
      <c r="I173" s="780"/>
      <c r="J173" s="758"/>
      <c r="K173" s="343"/>
      <c r="L173" s="782"/>
      <c r="M173" s="782"/>
      <c r="N173" s="774"/>
      <c r="O173" s="758"/>
      <c r="P173" s="343"/>
      <c r="Q173" s="760"/>
      <c r="R173" s="770"/>
      <c r="S173" s="772"/>
      <c r="T173" s="662"/>
      <c r="U173" s="662"/>
      <c r="V173" s="662"/>
      <c r="W173" s="662"/>
      <c r="X173" s="664"/>
      <c r="Y173" s="768"/>
      <c r="Z173" s="654"/>
      <c r="AA173" s="654"/>
      <c r="AB173" s="653"/>
      <c r="AC173" s="655"/>
      <c r="AD173" s="656"/>
      <c r="AE173" s="656"/>
      <c r="AF173" s="656"/>
      <c r="AG173" s="654"/>
      <c r="AH173" s="657"/>
      <c r="AI173" s="654"/>
      <c r="AJ173" s="654"/>
      <c r="AK173" s="654"/>
      <c r="AL173" s="658"/>
      <c r="AM173" s="659"/>
      <c r="AN173" s="659"/>
      <c r="AO173" s="659"/>
      <c r="AP173" s="659"/>
      <c r="AQ173" s="660"/>
      <c r="AR173" s="654"/>
      <c r="AS173" s="654"/>
      <c r="AT173" s="654"/>
      <c r="AU173" s="656"/>
      <c r="AV173" s="657"/>
      <c r="AW173" s="654"/>
      <c r="AX173" s="661"/>
      <c r="AY173" s="772"/>
      <c r="AZ173" s="949"/>
      <c r="BA173" s="951"/>
      <c r="BB173" s="772"/>
      <c r="BC173" s="949"/>
      <c r="BD173" s="715"/>
      <c r="BE173" s="949"/>
      <c r="BF173" s="949"/>
      <c r="BG173" s="949"/>
      <c r="BH173" s="951"/>
      <c r="BI173" s="955"/>
      <c r="BJ173" s="668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</row>
    <row r="174" spans="1:132" ht="15.75" customHeight="1" hidden="1">
      <c r="A174" s="921" t="s">
        <v>166</v>
      </c>
      <c r="B174" s="921"/>
      <c r="G174" s="88"/>
      <c r="H174" s="107"/>
      <c r="J174" s="121">
        <f>Ranks!B3</f>
        <v>29.268292682926827</v>
      </c>
      <c r="K174" s="121"/>
      <c r="L174" s="121">
        <f>Ranks!C3</f>
        <v>34.146341463414636</v>
      </c>
      <c r="M174" s="121">
        <f>Ranks!D3</f>
        <v>50</v>
      </c>
      <c r="N174" s="121">
        <f>Ranks!E3</f>
        <v>23.170731707317074</v>
      </c>
      <c r="O174" s="121">
        <f>Ranks!F3</f>
        <v>34.146341463414636</v>
      </c>
      <c r="P174" s="121"/>
      <c r="Q174" s="121">
        <f>Ranks!G3</f>
        <v>19.51219512195122</v>
      </c>
      <c r="R174" s="121">
        <f>Ranks!H3</f>
        <v>73.17073170731707</v>
      </c>
      <c r="S174" s="121"/>
      <c r="T174" s="121"/>
      <c r="U174" s="121"/>
      <c r="V174" s="121"/>
      <c r="W174" s="121"/>
      <c r="X174" s="121"/>
      <c r="Y174" s="121">
        <f>Ranks!I3</f>
        <v>30.48780487804878</v>
      </c>
      <c r="Z174" s="122"/>
      <c r="AA174" s="88"/>
      <c r="AB174" s="88"/>
      <c r="AC174" s="88"/>
      <c r="AD174" s="88"/>
      <c r="AE174" s="88"/>
      <c r="AF174" s="88"/>
      <c r="AG174" s="88"/>
      <c r="AH174" s="88"/>
      <c r="AI174" s="88"/>
      <c r="AJ174" s="88"/>
      <c r="AK174" s="88"/>
      <c r="AL174" s="88"/>
      <c r="AM174" s="88"/>
      <c r="AO174" s="88"/>
      <c r="AP174" s="88"/>
      <c r="AR174" s="88"/>
      <c r="AS174" s="88"/>
      <c r="AT174" s="88"/>
      <c r="AU174" s="88"/>
      <c r="AV174" s="88"/>
      <c r="AW174" s="88"/>
      <c r="AX174" s="88"/>
      <c r="AY174" s="929" t="s">
        <v>214</v>
      </c>
      <c r="AZ174" s="929"/>
      <c r="BJ174" s="495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</row>
    <row r="175" spans="1:132" ht="11.25" customHeight="1" hidden="1">
      <c r="A175" s="921" t="s">
        <v>167</v>
      </c>
      <c r="B175" s="921"/>
      <c r="G175" s="88"/>
      <c r="H175" s="107"/>
      <c r="J175" s="21">
        <f>Ranks!B7</f>
        <v>98.80952380952381</v>
      </c>
      <c r="L175" s="21">
        <f>Ranks!C7</f>
        <v>98.76666666666667</v>
      </c>
      <c r="M175" s="21">
        <f>Ranks!D7</f>
        <v>98.67142857142856</v>
      </c>
      <c r="N175" s="89">
        <f>Ranks!E7</f>
        <v>95.73809523809524</v>
      </c>
      <c r="O175" s="21">
        <f>Ranks!F7</f>
        <v>98.13917785012836</v>
      </c>
      <c r="Q175" s="62">
        <f>Ranks!G7</f>
        <v>3.604761904761905</v>
      </c>
      <c r="R175" s="20">
        <f>Ranks!H7</f>
        <v>4.1952380952380945</v>
      </c>
      <c r="Y175" s="87">
        <f>Ranks!I7</f>
        <v>99.19047619047619</v>
      </c>
      <c r="Z175" s="120"/>
      <c r="AX175" s="89">
        <f>Ranks!J7</f>
        <v>96.14285714285714</v>
      </c>
      <c r="AY175" s="929"/>
      <c r="AZ175" s="929"/>
      <c r="BJ175" s="49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</row>
    <row r="176" spans="1:132" ht="15" hidden="1">
      <c r="A176" s="921" t="s">
        <v>168</v>
      </c>
      <c r="B176" s="921"/>
      <c r="G176" s="88"/>
      <c r="H176" s="107"/>
      <c r="J176" s="21">
        <f>Ranks!B8</f>
        <v>96.99756097560974</v>
      </c>
      <c r="L176" s="21">
        <f>Ranks!C8</f>
        <v>96.72926829268295</v>
      </c>
      <c r="M176" s="21">
        <f>Ranks!D8</f>
        <v>96.25609756097562</v>
      </c>
      <c r="N176" s="89">
        <f>Ranks!E8</f>
        <v>85.72195121951218</v>
      </c>
      <c r="O176" s="21">
        <f>Ranks!F8</f>
        <v>93.75398256483955</v>
      </c>
      <c r="Q176" s="62">
        <f>Ranks!G8</f>
        <v>3.2414634146341457</v>
      </c>
      <c r="R176" s="62">
        <f>Ranks!H8</f>
        <v>3.136585365853658</v>
      </c>
      <c r="Y176" s="87">
        <f>Ranks!I8</f>
        <v>96.15365853658538</v>
      </c>
      <c r="Z176" s="120"/>
      <c r="AX176" s="89">
        <f>Ranks!J8</f>
        <v>90.10714285714286</v>
      </c>
      <c r="AY176" s="929"/>
      <c r="AZ176" s="929"/>
      <c r="BJ176" s="495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</row>
    <row r="177" spans="1:132" ht="15" hidden="1">
      <c r="A177" s="921" t="s">
        <v>169</v>
      </c>
      <c r="B177" s="921"/>
      <c r="G177" s="88"/>
      <c r="H177" s="107"/>
      <c r="J177" s="21">
        <f>Ranks!B9</f>
        <v>92.42903225806451</v>
      </c>
      <c r="L177" s="21">
        <f>Ranks!C9</f>
        <v>92.40322580645162</v>
      </c>
      <c r="M177" s="21">
        <f>Ranks!D9</f>
        <v>92.10645161290324</v>
      </c>
      <c r="N177" s="89">
        <f>Ranks!E9</f>
        <v>71.8806451612903</v>
      </c>
      <c r="O177" s="21">
        <f>Ranks!F9</f>
        <v>86.74173824167546</v>
      </c>
      <c r="Q177" s="62">
        <f>Ranks!G9</f>
        <v>2.8903225806451607</v>
      </c>
      <c r="R177" s="62">
        <f>Ranks!H9</f>
        <v>2.3435483870967744</v>
      </c>
      <c r="Y177" s="87">
        <f>Ranks!I9</f>
        <v>88.47580645161294</v>
      </c>
      <c r="Z177" s="120"/>
      <c r="AX177" s="89">
        <f>Ranks!J9</f>
        <v>83.42857142857143</v>
      </c>
      <c r="AY177" s="929"/>
      <c r="AZ177" s="929"/>
      <c r="BJ177" s="495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</row>
    <row r="178" spans="1:132" ht="15" hidden="1">
      <c r="A178" s="921" t="s">
        <v>164</v>
      </c>
      <c r="B178" s="921"/>
      <c r="G178" s="88"/>
      <c r="H178" s="107"/>
      <c r="J178" s="21">
        <f>Ranks!B10</f>
        <v>81.75731707317075</v>
      </c>
      <c r="L178" s="21">
        <f>Ranks!C10</f>
        <v>83.2841463414634</v>
      </c>
      <c r="M178" s="21">
        <f>Ranks!D10</f>
        <v>83.55365853658537</v>
      </c>
      <c r="N178" s="89">
        <f>Ranks!E10</f>
        <v>59.49999999999996</v>
      </c>
      <c r="O178" s="21">
        <f>Ranks!F10</f>
        <v>74.03977819655903</v>
      </c>
      <c r="Q178" s="20">
        <f>Ranks!G10</f>
        <v>2.467073170731707</v>
      </c>
      <c r="R178" s="20">
        <f>Ranks!H10</f>
        <v>1.4414634146341465</v>
      </c>
      <c r="Y178" s="87">
        <f>Ranks!I10</f>
        <v>74.68780487804882</v>
      </c>
      <c r="Z178" s="120"/>
      <c r="AX178" s="89">
        <f>Ranks!J10</f>
        <v>72.08928571428571</v>
      </c>
      <c r="AY178" s="929"/>
      <c r="AZ178" s="929"/>
      <c r="BJ178" s="495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</row>
    <row r="179" spans="10:132" ht="22.5" hidden="1">
      <c r="J179" s="88" t="s">
        <v>8</v>
      </c>
      <c r="L179" s="88" t="s">
        <v>18</v>
      </c>
      <c r="M179" s="88" t="s">
        <v>9</v>
      </c>
      <c r="N179" s="88" t="s">
        <v>19</v>
      </c>
      <c r="O179" s="88" t="s">
        <v>7</v>
      </c>
      <c r="Q179" s="88" t="s">
        <v>39</v>
      </c>
      <c r="R179" s="88" t="s">
        <v>38</v>
      </c>
      <c r="Y179" s="88" t="s">
        <v>170</v>
      </c>
      <c r="Z179" s="88"/>
      <c r="AX179" s="88" t="s">
        <v>171</v>
      </c>
      <c r="AY179" s="929"/>
      <c r="AZ179" s="929"/>
      <c r="BJ179" s="495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</row>
    <row r="180" spans="1:132" ht="15">
      <c r="A180" s="100"/>
      <c r="B180" s="199"/>
      <c r="E180" s="199"/>
      <c r="G180" s="199"/>
      <c r="H180" s="199"/>
      <c r="I180" s="199"/>
      <c r="J180" s="199"/>
      <c r="K180" s="198"/>
      <c r="L180" s="199"/>
      <c r="M180" s="199"/>
      <c r="N180" s="199"/>
      <c r="O180" s="199"/>
      <c r="P180" s="199"/>
      <c r="Q180" s="199"/>
      <c r="R180" s="199"/>
      <c r="S180" s="199"/>
      <c r="T180" s="199"/>
      <c r="U180" s="199"/>
      <c r="V180" s="199"/>
      <c r="W180" s="199"/>
      <c r="X180" s="199"/>
      <c r="Y180" s="199"/>
      <c r="Z180" s="199"/>
      <c r="AA180" s="199"/>
      <c r="AB180" s="199"/>
      <c r="AC180" s="199"/>
      <c r="AD180" s="199"/>
      <c r="AE180" s="199"/>
      <c r="AF180" s="199"/>
      <c r="AG180" s="199"/>
      <c r="AH180" s="199"/>
      <c r="AI180" s="199"/>
      <c r="AJ180" s="199"/>
      <c r="AK180" s="199"/>
      <c r="AL180" s="199"/>
      <c r="AM180" s="199"/>
      <c r="AN180" s="199"/>
      <c r="AO180" s="199"/>
      <c r="AP180" s="199"/>
      <c r="AQ180" s="199"/>
      <c r="AR180" s="199"/>
      <c r="AS180" s="199"/>
      <c r="AT180" s="199"/>
      <c r="AU180" s="199"/>
      <c r="AV180" s="199"/>
      <c r="AW180" s="199"/>
      <c r="AX180" s="199"/>
      <c r="AY180" s="199"/>
      <c r="AZ180" s="199"/>
      <c r="BA180" s="199"/>
      <c r="BB180" s="199"/>
      <c r="BC180" s="199"/>
      <c r="BD180" s="633"/>
      <c r="BE180" s="199"/>
      <c r="BF180" s="199"/>
      <c r="BG180" s="199"/>
      <c r="BH180" s="199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</row>
    <row r="181" spans="64:132" ht="15"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</row>
    <row r="182" spans="64:132" ht="15"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</row>
  </sheetData>
  <sheetProtection/>
  <mergeCells count="2820">
    <mergeCell ref="M1:P1"/>
    <mergeCell ref="R1:BH1"/>
    <mergeCell ref="BE172:BE173"/>
    <mergeCell ref="BE160:BE161"/>
    <mergeCell ref="BE162:BE163"/>
    <mergeCell ref="BE164:BE165"/>
    <mergeCell ref="BE166:BE167"/>
    <mergeCell ref="BE168:BE169"/>
    <mergeCell ref="BE170:BE171"/>
    <mergeCell ref="BE150:BE151"/>
    <mergeCell ref="BE152:BE153"/>
    <mergeCell ref="BE154:BE155"/>
    <mergeCell ref="BE156:BE157"/>
    <mergeCell ref="BE158:BE159"/>
    <mergeCell ref="BE130:BE131"/>
    <mergeCell ref="BE132:BE133"/>
    <mergeCell ref="BE134:BE135"/>
    <mergeCell ref="BE136:BE137"/>
    <mergeCell ref="BE138:BE139"/>
    <mergeCell ref="BE116:BE117"/>
    <mergeCell ref="BE148:BE149"/>
    <mergeCell ref="BE118:BE119"/>
    <mergeCell ref="BE120:BE121"/>
    <mergeCell ref="BE122:BE123"/>
    <mergeCell ref="BE124:BE125"/>
    <mergeCell ref="BE126:BE127"/>
    <mergeCell ref="BE128:BE129"/>
    <mergeCell ref="BE104:BE105"/>
    <mergeCell ref="BE106:BE107"/>
    <mergeCell ref="BE108:BE109"/>
    <mergeCell ref="BE110:BE111"/>
    <mergeCell ref="BE112:BE113"/>
    <mergeCell ref="BE114:BE115"/>
    <mergeCell ref="BE90:BE91"/>
    <mergeCell ref="BE92:BE93"/>
    <mergeCell ref="BE94:BE95"/>
    <mergeCell ref="BE96:BE97"/>
    <mergeCell ref="BE100:BE101"/>
    <mergeCell ref="BE102:BE103"/>
    <mergeCell ref="BE64:BE65"/>
    <mergeCell ref="BE66:BE67"/>
    <mergeCell ref="BE68:BE69"/>
    <mergeCell ref="BE70:BE71"/>
    <mergeCell ref="BE72:BE73"/>
    <mergeCell ref="BE74:BE75"/>
    <mergeCell ref="BE48:BE49"/>
    <mergeCell ref="BE52:BE53"/>
    <mergeCell ref="BE54:BE55"/>
    <mergeCell ref="BE56:BE57"/>
    <mergeCell ref="BE58:BE59"/>
    <mergeCell ref="BE60:BE61"/>
    <mergeCell ref="BE36:BE37"/>
    <mergeCell ref="BE38:BE39"/>
    <mergeCell ref="BE40:BE41"/>
    <mergeCell ref="BE42:BE43"/>
    <mergeCell ref="BE44:BE45"/>
    <mergeCell ref="BE46:BE47"/>
    <mergeCell ref="BE16:BE17"/>
    <mergeCell ref="BE18:BE19"/>
    <mergeCell ref="BE20:BE21"/>
    <mergeCell ref="BE22:BE23"/>
    <mergeCell ref="BE24:BE25"/>
    <mergeCell ref="BE26:BE27"/>
    <mergeCell ref="BE4:BE5"/>
    <mergeCell ref="BE6:BE7"/>
    <mergeCell ref="BE8:BE9"/>
    <mergeCell ref="BE10:BE11"/>
    <mergeCell ref="BE12:BE13"/>
    <mergeCell ref="BE14:BE15"/>
    <mergeCell ref="BJ156:BJ157"/>
    <mergeCell ref="BJ72:BJ73"/>
    <mergeCell ref="BJ74:BJ75"/>
    <mergeCell ref="A158:A159"/>
    <mergeCell ref="A166:A167"/>
    <mergeCell ref="BI100:BI101"/>
    <mergeCell ref="BI102:BI103"/>
    <mergeCell ref="BI160:BI161"/>
    <mergeCell ref="BI112:BI113"/>
    <mergeCell ref="BE80:BE81"/>
    <mergeCell ref="A168:A169"/>
    <mergeCell ref="BJ158:BJ159"/>
    <mergeCell ref="BJ162:BJ163"/>
    <mergeCell ref="BI92:BI93"/>
    <mergeCell ref="BJ92:BJ93"/>
    <mergeCell ref="BI172:BI173"/>
    <mergeCell ref="BJ166:BJ167"/>
    <mergeCell ref="BJ168:BJ169"/>
    <mergeCell ref="BJ170:BJ171"/>
    <mergeCell ref="BI170:BI171"/>
    <mergeCell ref="BI114:BI115"/>
    <mergeCell ref="BF102:BF103"/>
    <mergeCell ref="BG102:BG103"/>
    <mergeCell ref="BH102:BH103"/>
    <mergeCell ref="BF100:BF101"/>
    <mergeCell ref="BG100:BG101"/>
    <mergeCell ref="BH100:BH101"/>
    <mergeCell ref="BI106:BI107"/>
    <mergeCell ref="BH106:BH107"/>
    <mergeCell ref="BG106:BG107"/>
    <mergeCell ref="BC100:BC101"/>
    <mergeCell ref="AY102:AY103"/>
    <mergeCell ref="AZ102:AZ103"/>
    <mergeCell ref="BA102:BA103"/>
    <mergeCell ref="BB102:BB103"/>
    <mergeCell ref="B1:G1"/>
    <mergeCell ref="I1:L1"/>
    <mergeCell ref="BC102:BC103"/>
    <mergeCell ref="AY80:AY81"/>
    <mergeCell ref="AZ80:AZ81"/>
    <mergeCell ref="AY92:AY93"/>
    <mergeCell ref="AZ92:AZ93"/>
    <mergeCell ref="BA84:BA85"/>
    <mergeCell ref="BB84:BB85"/>
    <mergeCell ref="AY88:AY89"/>
    <mergeCell ref="BB90:BB91"/>
    <mergeCell ref="AZ84:AZ85"/>
    <mergeCell ref="BA76:BA77"/>
    <mergeCell ref="BB76:BB77"/>
    <mergeCell ref="BC76:BC77"/>
    <mergeCell ref="BF76:BF77"/>
    <mergeCell ref="BG76:BG77"/>
    <mergeCell ref="BH76:BH77"/>
    <mergeCell ref="BE76:BE77"/>
    <mergeCell ref="AY72:AY73"/>
    <mergeCell ref="AZ72:AZ73"/>
    <mergeCell ref="BA72:BA73"/>
    <mergeCell ref="BB72:BB73"/>
    <mergeCell ref="BC72:BC73"/>
    <mergeCell ref="BF72:BF73"/>
    <mergeCell ref="BG170:BG171"/>
    <mergeCell ref="BH170:BH171"/>
    <mergeCell ref="BH172:BH173"/>
    <mergeCell ref="BG172:BG173"/>
    <mergeCell ref="BG62:BG63"/>
    <mergeCell ref="BH62:BH63"/>
    <mergeCell ref="BG72:BG73"/>
    <mergeCell ref="BH72:BH73"/>
    <mergeCell ref="BG162:BG163"/>
    <mergeCell ref="BH162:BH163"/>
    <mergeCell ref="BF170:BF171"/>
    <mergeCell ref="AY170:AY171"/>
    <mergeCell ref="AZ170:AZ171"/>
    <mergeCell ref="BA170:BA171"/>
    <mergeCell ref="BB172:BB173"/>
    <mergeCell ref="BC172:BC173"/>
    <mergeCell ref="BF172:BF173"/>
    <mergeCell ref="BB170:BB171"/>
    <mergeCell ref="E170:E171"/>
    <mergeCell ref="AY172:AY173"/>
    <mergeCell ref="AZ172:AZ173"/>
    <mergeCell ref="BA172:BA173"/>
    <mergeCell ref="BB162:BB163"/>
    <mergeCell ref="BC170:BC171"/>
    <mergeCell ref="G166:G167"/>
    <mergeCell ref="G168:G169"/>
    <mergeCell ref="J170:J171"/>
    <mergeCell ref="M170:M171"/>
    <mergeCell ref="E158:E159"/>
    <mergeCell ref="E166:E167"/>
    <mergeCell ref="E168:E169"/>
    <mergeCell ref="D80:D81"/>
    <mergeCell ref="B80:B81"/>
    <mergeCell ref="D82:D83"/>
    <mergeCell ref="E82:E83"/>
    <mergeCell ref="B86:B87"/>
    <mergeCell ref="B82:B83"/>
    <mergeCell ref="D108:D109"/>
    <mergeCell ref="A162:A163"/>
    <mergeCell ref="I160:I161"/>
    <mergeCell ref="G72:G73"/>
    <mergeCell ref="G70:G71"/>
    <mergeCell ref="G92:G93"/>
    <mergeCell ref="G96:G97"/>
    <mergeCell ref="G102:G103"/>
    <mergeCell ref="G156:G157"/>
    <mergeCell ref="A86:A87"/>
    <mergeCell ref="H86:H87"/>
    <mergeCell ref="BI62:BI63"/>
    <mergeCell ref="A44:A45"/>
    <mergeCell ref="A160:A161"/>
    <mergeCell ref="A20:A21"/>
    <mergeCell ref="A122:A123"/>
    <mergeCell ref="A42:A43"/>
    <mergeCell ref="A32:A33"/>
    <mergeCell ref="A34:A35"/>
    <mergeCell ref="A22:A23"/>
    <mergeCell ref="A38:A39"/>
    <mergeCell ref="A172:A173"/>
    <mergeCell ref="B26:B27"/>
    <mergeCell ref="I26:I27"/>
    <mergeCell ref="H26:H27"/>
    <mergeCell ref="G26:G27"/>
    <mergeCell ref="F26:F27"/>
    <mergeCell ref="E26:E27"/>
    <mergeCell ref="D26:D27"/>
    <mergeCell ref="D28:D29"/>
    <mergeCell ref="B28:B29"/>
    <mergeCell ref="O26:O27"/>
    <mergeCell ref="N26:N27"/>
    <mergeCell ref="M26:M27"/>
    <mergeCell ref="L26:L27"/>
    <mergeCell ref="K26:K27"/>
    <mergeCell ref="J26:J27"/>
    <mergeCell ref="AZ26:AZ27"/>
    <mergeCell ref="AY26:AY27"/>
    <mergeCell ref="AX26:AX27"/>
    <mergeCell ref="R26:R27"/>
    <mergeCell ref="Q26:Q27"/>
    <mergeCell ref="P26:P27"/>
    <mergeCell ref="A28:A29"/>
    <mergeCell ref="BI26:BI27"/>
    <mergeCell ref="BH26:BH27"/>
    <mergeCell ref="BG26:BG27"/>
    <mergeCell ref="BF26:BF27"/>
    <mergeCell ref="BC26:BC27"/>
    <mergeCell ref="BB26:BB27"/>
    <mergeCell ref="BA26:BA27"/>
    <mergeCell ref="J28:J29"/>
    <mergeCell ref="I28:I29"/>
    <mergeCell ref="H28:H29"/>
    <mergeCell ref="G28:G29"/>
    <mergeCell ref="F28:F29"/>
    <mergeCell ref="E28:E29"/>
    <mergeCell ref="Q28:Q29"/>
    <mergeCell ref="P28:P29"/>
    <mergeCell ref="O28:O29"/>
    <mergeCell ref="N28:N29"/>
    <mergeCell ref="M28:M29"/>
    <mergeCell ref="L28:L29"/>
    <mergeCell ref="BI28:BI29"/>
    <mergeCell ref="BH28:BH29"/>
    <mergeCell ref="BG28:BG29"/>
    <mergeCell ref="BF28:BF29"/>
    <mergeCell ref="BC28:BC29"/>
    <mergeCell ref="BB28:BB29"/>
    <mergeCell ref="BE28:BE29"/>
    <mergeCell ref="BD28:BD29"/>
    <mergeCell ref="G30:G31"/>
    <mergeCell ref="F30:F31"/>
    <mergeCell ref="E30:E31"/>
    <mergeCell ref="D30:D31"/>
    <mergeCell ref="B30:B31"/>
    <mergeCell ref="A30:A31"/>
    <mergeCell ref="M30:M31"/>
    <mergeCell ref="L30:L31"/>
    <mergeCell ref="K30:K31"/>
    <mergeCell ref="J30:J31"/>
    <mergeCell ref="I30:I31"/>
    <mergeCell ref="H30:H31"/>
    <mergeCell ref="AX30:AX31"/>
    <mergeCell ref="R30:R31"/>
    <mergeCell ref="Q30:Q31"/>
    <mergeCell ref="P30:P31"/>
    <mergeCell ref="O30:O31"/>
    <mergeCell ref="N30:N31"/>
    <mergeCell ref="BI30:BI31"/>
    <mergeCell ref="BH30:BH31"/>
    <mergeCell ref="BG30:BG31"/>
    <mergeCell ref="BF30:BF31"/>
    <mergeCell ref="BC30:BC31"/>
    <mergeCell ref="BB30:BB31"/>
    <mergeCell ref="BE30:BE31"/>
    <mergeCell ref="BD30:BD31"/>
    <mergeCell ref="A12:A13"/>
    <mergeCell ref="BJ10:BJ11"/>
    <mergeCell ref="A10:A11"/>
    <mergeCell ref="BG10:BG11"/>
    <mergeCell ref="BH10:BH11"/>
    <mergeCell ref="BC12:BC13"/>
    <mergeCell ref="BA12:BA13"/>
    <mergeCell ref="BB12:BB13"/>
    <mergeCell ref="K10:K11"/>
    <mergeCell ref="B14:B15"/>
    <mergeCell ref="A14:A15"/>
    <mergeCell ref="M12:M13"/>
    <mergeCell ref="J12:J13"/>
    <mergeCell ref="I12:I13"/>
    <mergeCell ref="H12:H13"/>
    <mergeCell ref="G12:G13"/>
    <mergeCell ref="F12:F13"/>
    <mergeCell ref="D12:D13"/>
    <mergeCell ref="B12:B13"/>
    <mergeCell ref="BA14:BA15"/>
    <mergeCell ref="AZ14:AZ15"/>
    <mergeCell ref="AY14:AY15"/>
    <mergeCell ref="I14:I15"/>
    <mergeCell ref="H14:H15"/>
    <mergeCell ref="G14:G15"/>
    <mergeCell ref="O14:O15"/>
    <mergeCell ref="BI14:BI15"/>
    <mergeCell ref="BH14:BH15"/>
    <mergeCell ref="BG14:BG15"/>
    <mergeCell ref="BF14:BF15"/>
    <mergeCell ref="BC14:BC15"/>
    <mergeCell ref="BB14:BB15"/>
    <mergeCell ref="BD14:BD15"/>
    <mergeCell ref="F18:F19"/>
    <mergeCell ref="E18:E19"/>
    <mergeCell ref="D18:D19"/>
    <mergeCell ref="B18:B19"/>
    <mergeCell ref="A18:A19"/>
    <mergeCell ref="BB16:BB17"/>
    <mergeCell ref="M18:M19"/>
    <mergeCell ref="L18:L19"/>
    <mergeCell ref="J18:J19"/>
    <mergeCell ref="I18:I19"/>
    <mergeCell ref="G18:G19"/>
    <mergeCell ref="AY18:AY19"/>
    <mergeCell ref="AX18:AX19"/>
    <mergeCell ref="Q18:Q19"/>
    <mergeCell ref="P18:P19"/>
    <mergeCell ref="O18:O19"/>
    <mergeCell ref="N18:N19"/>
    <mergeCell ref="K18:K19"/>
    <mergeCell ref="BI18:BI19"/>
    <mergeCell ref="BH18:BH19"/>
    <mergeCell ref="BG18:BG19"/>
    <mergeCell ref="BF18:BF19"/>
    <mergeCell ref="BC18:BC19"/>
    <mergeCell ref="H18:H19"/>
    <mergeCell ref="BB18:BB19"/>
    <mergeCell ref="BA18:BA19"/>
    <mergeCell ref="AZ18:AZ19"/>
    <mergeCell ref="R18:R19"/>
    <mergeCell ref="G20:G21"/>
    <mergeCell ref="F20:F21"/>
    <mergeCell ref="BA20:BA21"/>
    <mergeCell ref="AZ20:AZ21"/>
    <mergeCell ref="AY20:AY21"/>
    <mergeCell ref="AX20:AX21"/>
    <mergeCell ref="Q20:Q21"/>
    <mergeCell ref="P20:P21"/>
    <mergeCell ref="R20:R21"/>
    <mergeCell ref="E20:E21"/>
    <mergeCell ref="D20:D21"/>
    <mergeCell ref="B20:B21"/>
    <mergeCell ref="N20:N21"/>
    <mergeCell ref="M20:M21"/>
    <mergeCell ref="L20:L21"/>
    <mergeCell ref="K20:K21"/>
    <mergeCell ref="J20:J21"/>
    <mergeCell ref="I20:I21"/>
    <mergeCell ref="H20:H21"/>
    <mergeCell ref="BI20:BI21"/>
    <mergeCell ref="BH20:BH21"/>
    <mergeCell ref="BG20:BG21"/>
    <mergeCell ref="BF20:BF21"/>
    <mergeCell ref="BC20:BC21"/>
    <mergeCell ref="BB20:BB21"/>
    <mergeCell ref="J40:J41"/>
    <mergeCell ref="I40:I41"/>
    <mergeCell ref="H40:H41"/>
    <mergeCell ref="F40:F41"/>
    <mergeCell ref="B40:B41"/>
    <mergeCell ref="A40:A41"/>
    <mergeCell ref="D40:D41"/>
    <mergeCell ref="G40:G41"/>
    <mergeCell ref="BA40:BA41"/>
    <mergeCell ref="AZ40:AZ41"/>
    <mergeCell ref="AY40:AY41"/>
    <mergeCell ref="M40:M41"/>
    <mergeCell ref="L40:L41"/>
    <mergeCell ref="N40:N41"/>
    <mergeCell ref="AX40:AX41"/>
    <mergeCell ref="R40:R41"/>
    <mergeCell ref="O40:O41"/>
    <mergeCell ref="J42:J43"/>
    <mergeCell ref="I42:I43"/>
    <mergeCell ref="H42:H43"/>
    <mergeCell ref="G42:G43"/>
    <mergeCell ref="F42:F43"/>
    <mergeCell ref="D42:D43"/>
    <mergeCell ref="B42:B43"/>
    <mergeCell ref="H44:H45"/>
    <mergeCell ref="G44:G45"/>
    <mergeCell ref="N44:N45"/>
    <mergeCell ref="M44:M45"/>
    <mergeCell ref="L44:L45"/>
    <mergeCell ref="K44:K45"/>
    <mergeCell ref="J44:J45"/>
    <mergeCell ref="I44:I45"/>
    <mergeCell ref="M42:M43"/>
    <mergeCell ref="BA44:BA45"/>
    <mergeCell ref="AZ44:AZ45"/>
    <mergeCell ref="AY44:AY45"/>
    <mergeCell ref="Q44:Q45"/>
    <mergeCell ref="P44:P45"/>
    <mergeCell ref="O44:O45"/>
    <mergeCell ref="BI44:BI45"/>
    <mergeCell ref="BH44:BH45"/>
    <mergeCell ref="BG44:BG45"/>
    <mergeCell ref="BF44:BF45"/>
    <mergeCell ref="BC44:BC45"/>
    <mergeCell ref="BB44:BB45"/>
    <mergeCell ref="BD44:BD45"/>
    <mergeCell ref="G46:G47"/>
    <mergeCell ref="F46:F47"/>
    <mergeCell ref="E46:E47"/>
    <mergeCell ref="D46:D47"/>
    <mergeCell ref="B46:B47"/>
    <mergeCell ref="M46:M47"/>
    <mergeCell ref="L46:L47"/>
    <mergeCell ref="K46:K47"/>
    <mergeCell ref="J46:J47"/>
    <mergeCell ref="I46:I47"/>
    <mergeCell ref="H46:H47"/>
    <mergeCell ref="U46:U47"/>
    <mergeCell ref="T46:T47"/>
    <mergeCell ref="R46:R47"/>
    <mergeCell ref="Q46:Q47"/>
    <mergeCell ref="P46:P47"/>
    <mergeCell ref="D48:D49"/>
    <mergeCell ref="B48:B49"/>
    <mergeCell ref="BJ46:BJ47"/>
    <mergeCell ref="BI46:BI47"/>
    <mergeCell ref="BH46:BH47"/>
    <mergeCell ref="BG46:BG47"/>
    <mergeCell ref="BF46:BF47"/>
    <mergeCell ref="BC46:BC47"/>
    <mergeCell ref="BB46:BB47"/>
    <mergeCell ref="BA46:BA47"/>
    <mergeCell ref="L48:L49"/>
    <mergeCell ref="J48:J49"/>
    <mergeCell ref="I48:I49"/>
    <mergeCell ref="H48:H49"/>
    <mergeCell ref="G48:G49"/>
    <mergeCell ref="F48:F49"/>
    <mergeCell ref="AZ48:AZ49"/>
    <mergeCell ref="AY48:AY49"/>
    <mergeCell ref="AX48:AX49"/>
    <mergeCell ref="Q48:Q49"/>
    <mergeCell ref="O48:O49"/>
    <mergeCell ref="M48:M49"/>
    <mergeCell ref="R48:R49"/>
    <mergeCell ref="N48:N49"/>
    <mergeCell ref="P48:P49"/>
    <mergeCell ref="B52:B53"/>
    <mergeCell ref="A52:A53"/>
    <mergeCell ref="BJ48:BJ49"/>
    <mergeCell ref="BI48:BI49"/>
    <mergeCell ref="BH48:BH49"/>
    <mergeCell ref="BG48:BG49"/>
    <mergeCell ref="BF48:BF49"/>
    <mergeCell ref="BC48:BC49"/>
    <mergeCell ref="BB48:BB49"/>
    <mergeCell ref="BA48:BA49"/>
    <mergeCell ref="I52:I53"/>
    <mergeCell ref="H52:H53"/>
    <mergeCell ref="G52:G53"/>
    <mergeCell ref="F52:F53"/>
    <mergeCell ref="E52:E53"/>
    <mergeCell ref="D52:D53"/>
    <mergeCell ref="O52:O53"/>
    <mergeCell ref="N52:N53"/>
    <mergeCell ref="M52:M53"/>
    <mergeCell ref="L52:L53"/>
    <mergeCell ref="K52:K53"/>
    <mergeCell ref="J52:J53"/>
    <mergeCell ref="AZ52:AZ53"/>
    <mergeCell ref="AY52:AY53"/>
    <mergeCell ref="AX52:AX53"/>
    <mergeCell ref="Q52:Q53"/>
    <mergeCell ref="P52:P53"/>
    <mergeCell ref="R52:R53"/>
    <mergeCell ref="D54:D55"/>
    <mergeCell ref="B54:B55"/>
    <mergeCell ref="A54:A55"/>
    <mergeCell ref="BI52:BI53"/>
    <mergeCell ref="BH52:BH53"/>
    <mergeCell ref="BG52:BG53"/>
    <mergeCell ref="BF52:BF53"/>
    <mergeCell ref="BC52:BC53"/>
    <mergeCell ref="BB52:BB53"/>
    <mergeCell ref="L54:L55"/>
    <mergeCell ref="D56:D57"/>
    <mergeCell ref="B56:B57"/>
    <mergeCell ref="A56:A57"/>
    <mergeCell ref="BJ54:BJ55"/>
    <mergeCell ref="BB54:BB55"/>
    <mergeCell ref="AX54:AX55"/>
    <mergeCell ref="R54:R55"/>
    <mergeCell ref="Q54:Q55"/>
    <mergeCell ref="K54:K55"/>
    <mergeCell ref="H54:H55"/>
    <mergeCell ref="J56:J57"/>
    <mergeCell ref="K56:K57"/>
    <mergeCell ref="I56:I57"/>
    <mergeCell ref="H56:H57"/>
    <mergeCell ref="G56:G57"/>
    <mergeCell ref="F56:F57"/>
    <mergeCell ref="N56:N57"/>
    <mergeCell ref="M56:M57"/>
    <mergeCell ref="L56:L57"/>
    <mergeCell ref="O56:O57"/>
    <mergeCell ref="A58:A59"/>
    <mergeCell ref="BJ56:BJ57"/>
    <mergeCell ref="BI56:BI57"/>
    <mergeCell ref="BH56:BH57"/>
    <mergeCell ref="BG56:BG57"/>
    <mergeCell ref="BF56:BF57"/>
    <mergeCell ref="BC56:BC57"/>
    <mergeCell ref="BB56:BB57"/>
    <mergeCell ref="BA56:BA57"/>
    <mergeCell ref="AZ56:AZ57"/>
    <mergeCell ref="Q56:Q57"/>
    <mergeCell ref="B58:B59"/>
    <mergeCell ref="I58:I59"/>
    <mergeCell ref="L58:L59"/>
    <mergeCell ref="F58:F59"/>
    <mergeCell ref="K58:K59"/>
    <mergeCell ref="E58:E59"/>
    <mergeCell ref="G58:G59"/>
    <mergeCell ref="P56:P57"/>
    <mergeCell ref="Y58:Y59"/>
    <mergeCell ref="X58:X59"/>
    <mergeCell ref="T58:T59"/>
    <mergeCell ref="S58:S59"/>
    <mergeCell ref="R58:R59"/>
    <mergeCell ref="M58:M59"/>
    <mergeCell ref="M86:M87"/>
    <mergeCell ref="L86:L87"/>
    <mergeCell ref="K86:K87"/>
    <mergeCell ref="L62:L63"/>
    <mergeCell ref="I62:I63"/>
    <mergeCell ref="I80:I81"/>
    <mergeCell ref="M76:M77"/>
    <mergeCell ref="M78:M79"/>
    <mergeCell ref="L72:L73"/>
    <mergeCell ref="J72:J73"/>
    <mergeCell ref="BI86:BI87"/>
    <mergeCell ref="BH86:BH87"/>
    <mergeCell ref="BG86:BG87"/>
    <mergeCell ref="BF86:BF87"/>
    <mergeCell ref="AX86:AX87"/>
    <mergeCell ref="Q86:Q87"/>
    <mergeCell ref="BE86:BE87"/>
    <mergeCell ref="I88:I89"/>
    <mergeCell ref="J86:J87"/>
    <mergeCell ref="P86:P87"/>
    <mergeCell ref="I86:I87"/>
    <mergeCell ref="A88:A89"/>
    <mergeCell ref="G86:G87"/>
    <mergeCell ref="F86:F87"/>
    <mergeCell ref="E86:E87"/>
    <mergeCell ref="D86:D87"/>
    <mergeCell ref="N86:N87"/>
    <mergeCell ref="BI88:BI89"/>
    <mergeCell ref="BH88:BH89"/>
    <mergeCell ref="BG88:BG89"/>
    <mergeCell ref="BF88:BF89"/>
    <mergeCell ref="BC88:BC89"/>
    <mergeCell ref="BB88:BB89"/>
    <mergeCell ref="BE88:BE89"/>
    <mergeCell ref="A82:A83"/>
    <mergeCell ref="BJ80:BJ81"/>
    <mergeCell ref="BI80:BI81"/>
    <mergeCell ref="BF80:BF81"/>
    <mergeCell ref="AX80:AX81"/>
    <mergeCell ref="Q80:Q81"/>
    <mergeCell ref="A80:A81"/>
    <mergeCell ref="F80:F81"/>
    <mergeCell ref="BI78:BI79"/>
    <mergeCell ref="BA78:BA79"/>
    <mergeCell ref="BB78:BB79"/>
    <mergeCell ref="BI82:BI83"/>
    <mergeCell ref="N80:N81"/>
    <mergeCell ref="K80:K81"/>
    <mergeCell ref="N78:N79"/>
    <mergeCell ref="BA80:BA81"/>
    <mergeCell ref="BB80:BB81"/>
    <mergeCell ref="BE78:BE79"/>
    <mergeCell ref="AY74:AY75"/>
    <mergeCell ref="AZ74:AZ75"/>
    <mergeCell ref="BA74:BA75"/>
    <mergeCell ref="BI74:BI75"/>
    <mergeCell ref="BC74:BC75"/>
    <mergeCell ref="BF74:BF75"/>
    <mergeCell ref="BG74:BG75"/>
    <mergeCell ref="BH74:BH75"/>
    <mergeCell ref="BB74:BB75"/>
    <mergeCell ref="A96:A97"/>
    <mergeCell ref="O76:O77"/>
    <mergeCell ref="K76:K77"/>
    <mergeCell ref="I76:I77"/>
    <mergeCell ref="H76:H77"/>
    <mergeCell ref="F76:F77"/>
    <mergeCell ref="D76:D77"/>
    <mergeCell ref="B76:B77"/>
    <mergeCell ref="O82:O83"/>
    <mergeCell ref="L82:L83"/>
    <mergeCell ref="Q104:Q105"/>
    <mergeCell ref="O102:O103"/>
    <mergeCell ref="E102:E103"/>
    <mergeCell ref="K104:K105"/>
    <mergeCell ref="I104:I105"/>
    <mergeCell ref="H104:H105"/>
    <mergeCell ref="G104:G105"/>
    <mergeCell ref="O104:O105"/>
    <mergeCell ref="N104:N105"/>
    <mergeCell ref="X104:X105"/>
    <mergeCell ref="W104:W105"/>
    <mergeCell ref="U104:U105"/>
    <mergeCell ref="T104:T105"/>
    <mergeCell ref="S104:S105"/>
    <mergeCell ref="R104:R105"/>
    <mergeCell ref="R106:R107"/>
    <mergeCell ref="D106:D107"/>
    <mergeCell ref="B106:B107"/>
    <mergeCell ref="A106:A107"/>
    <mergeCell ref="BJ104:BJ105"/>
    <mergeCell ref="BB104:BB105"/>
    <mergeCell ref="BA104:BA105"/>
    <mergeCell ref="AZ104:AZ105"/>
    <mergeCell ref="AY104:AY105"/>
    <mergeCell ref="Y104:Y105"/>
    <mergeCell ref="BF106:BF107"/>
    <mergeCell ref="BC106:BC107"/>
    <mergeCell ref="BB106:BB107"/>
    <mergeCell ref="P108:P109"/>
    <mergeCell ref="M108:M109"/>
    <mergeCell ref="N108:N109"/>
    <mergeCell ref="AZ108:AZ109"/>
    <mergeCell ref="AX106:AX107"/>
    <mergeCell ref="Q106:Q107"/>
    <mergeCell ref="I108:I109"/>
    <mergeCell ref="H108:H109"/>
    <mergeCell ref="G108:G109"/>
    <mergeCell ref="J108:J109"/>
    <mergeCell ref="F108:F109"/>
    <mergeCell ref="BI120:BI121"/>
    <mergeCell ref="O114:O115"/>
    <mergeCell ref="BI110:BI111"/>
    <mergeCell ref="R112:R113"/>
    <mergeCell ref="Q112:Q113"/>
    <mergeCell ref="P122:P123"/>
    <mergeCell ref="R120:R121"/>
    <mergeCell ref="O118:O119"/>
    <mergeCell ref="X124:X125"/>
    <mergeCell ref="T124:T125"/>
    <mergeCell ref="S124:S125"/>
    <mergeCell ref="R122:R123"/>
    <mergeCell ref="BI122:BI123"/>
    <mergeCell ref="Q122:Q123"/>
    <mergeCell ref="R124:R125"/>
    <mergeCell ref="L124:L125"/>
    <mergeCell ref="N124:N125"/>
    <mergeCell ref="P124:P125"/>
    <mergeCell ref="BI124:BI125"/>
    <mergeCell ref="Q124:Q125"/>
    <mergeCell ref="M124:M125"/>
    <mergeCell ref="AY124:AY125"/>
    <mergeCell ref="R126:R127"/>
    <mergeCell ref="R128:R129"/>
    <mergeCell ref="N128:N129"/>
    <mergeCell ref="T126:T127"/>
    <mergeCell ref="S126:S127"/>
    <mergeCell ref="R132:R133"/>
    <mergeCell ref="R130:R131"/>
    <mergeCell ref="P128:P129"/>
    <mergeCell ref="P126:P127"/>
    <mergeCell ref="E130:E131"/>
    <mergeCell ref="K132:K133"/>
    <mergeCell ref="L148:L149"/>
    <mergeCell ref="J148:J149"/>
    <mergeCell ref="S140:S141"/>
    <mergeCell ref="E140:E141"/>
    <mergeCell ref="S138:S139"/>
    <mergeCell ref="R144:R145"/>
    <mergeCell ref="Q144:Q145"/>
    <mergeCell ref="M136:M137"/>
    <mergeCell ref="R148:R149"/>
    <mergeCell ref="Q148:Q149"/>
    <mergeCell ref="P148:P149"/>
    <mergeCell ref="N148:N149"/>
    <mergeCell ref="L150:L151"/>
    <mergeCell ref="M148:M149"/>
    <mergeCell ref="O148:O149"/>
    <mergeCell ref="O150:O151"/>
    <mergeCell ref="M150:M151"/>
    <mergeCell ref="BC22:BC23"/>
    <mergeCell ref="BB22:BB23"/>
    <mergeCell ref="BA22:BA23"/>
    <mergeCell ref="AZ22:AZ23"/>
    <mergeCell ref="AY22:AY23"/>
    <mergeCell ref="BC34:BC35"/>
    <mergeCell ref="AY30:AY31"/>
    <mergeCell ref="BA28:BA29"/>
    <mergeCell ref="AZ28:AZ29"/>
    <mergeCell ref="AY28:AY29"/>
    <mergeCell ref="BH152:BH153"/>
    <mergeCell ref="BG152:BG153"/>
    <mergeCell ref="BH108:BH109"/>
    <mergeCell ref="BG108:BG109"/>
    <mergeCell ref="BF108:BF109"/>
    <mergeCell ref="F24:F25"/>
    <mergeCell ref="U58:U59"/>
    <mergeCell ref="Q150:Q151"/>
    <mergeCell ref="R136:R137"/>
    <mergeCell ref="Q136:Q137"/>
    <mergeCell ref="D24:D25"/>
    <mergeCell ref="B24:B25"/>
    <mergeCell ref="H22:H23"/>
    <mergeCell ref="G22:G23"/>
    <mergeCell ref="F22:F23"/>
    <mergeCell ref="D22:D23"/>
    <mergeCell ref="B22:B23"/>
    <mergeCell ref="E22:E23"/>
    <mergeCell ref="BI22:BI23"/>
    <mergeCell ref="BH22:BH23"/>
    <mergeCell ref="BG22:BG23"/>
    <mergeCell ref="BF22:BF23"/>
    <mergeCell ref="B4:B5"/>
    <mergeCell ref="BH4:BH5"/>
    <mergeCell ref="BG4:BG5"/>
    <mergeCell ref="O4:O5"/>
    <mergeCell ref="K4:K5"/>
    <mergeCell ref="I22:I23"/>
    <mergeCell ref="A4:A5"/>
    <mergeCell ref="BI10:BI11"/>
    <mergeCell ref="H10:H11"/>
    <mergeCell ref="G10:G11"/>
    <mergeCell ref="P16:P17"/>
    <mergeCell ref="O16:O17"/>
    <mergeCell ref="BI6:BI7"/>
    <mergeCell ref="AZ6:AZ7"/>
    <mergeCell ref="AY6:AY7"/>
    <mergeCell ref="E6:E7"/>
    <mergeCell ref="H4:H5"/>
    <mergeCell ref="G4:G5"/>
    <mergeCell ref="F4:F5"/>
    <mergeCell ref="E4:E5"/>
    <mergeCell ref="Q6:Q7"/>
    <mergeCell ref="E24:E25"/>
    <mergeCell ref="I24:I25"/>
    <mergeCell ref="I6:I7"/>
    <mergeCell ref="L6:L7"/>
    <mergeCell ref="J6:J7"/>
    <mergeCell ref="E34:E35"/>
    <mergeCell ref="H6:H7"/>
    <mergeCell ref="AY174:AZ179"/>
    <mergeCell ref="E8:E9"/>
    <mergeCell ref="E10:E11"/>
    <mergeCell ref="E12:E13"/>
    <mergeCell ref="E36:E37"/>
    <mergeCell ref="E16:E17"/>
    <mergeCell ref="E62:E63"/>
    <mergeCell ref="AY152:AY153"/>
    <mergeCell ref="E48:E49"/>
    <mergeCell ref="E56:E57"/>
    <mergeCell ref="E72:E73"/>
    <mergeCell ref="E76:E77"/>
    <mergeCell ref="E78:E79"/>
    <mergeCell ref="E60:E61"/>
    <mergeCell ref="E54:E55"/>
    <mergeCell ref="E32:E33"/>
    <mergeCell ref="E148:E149"/>
    <mergeCell ref="E80:E81"/>
    <mergeCell ref="E88:E89"/>
    <mergeCell ref="E38:E39"/>
    <mergeCell ref="E40:E41"/>
    <mergeCell ref="E42:E43"/>
    <mergeCell ref="E144:E145"/>
    <mergeCell ref="E142:E143"/>
    <mergeCell ref="E134:E135"/>
    <mergeCell ref="E162:E163"/>
    <mergeCell ref="E160:E161"/>
    <mergeCell ref="E132:E133"/>
    <mergeCell ref="E106:E107"/>
    <mergeCell ref="E94:E95"/>
    <mergeCell ref="E108:E109"/>
    <mergeCell ref="E150:E151"/>
    <mergeCell ref="E96:E97"/>
    <mergeCell ref="E100:E101"/>
    <mergeCell ref="E156:E157"/>
    <mergeCell ref="E172:E173"/>
    <mergeCell ref="E126:E127"/>
    <mergeCell ref="E128:E129"/>
    <mergeCell ref="E154:E155"/>
    <mergeCell ref="E110:E111"/>
    <mergeCell ref="E112:E113"/>
    <mergeCell ref="E114:E115"/>
    <mergeCell ref="E116:E117"/>
    <mergeCell ref="E118:E119"/>
    <mergeCell ref="E120:E121"/>
    <mergeCell ref="Q170:Q171"/>
    <mergeCell ref="A178:B178"/>
    <mergeCell ref="A176:B176"/>
    <mergeCell ref="A177:B177"/>
    <mergeCell ref="E164:E165"/>
    <mergeCell ref="A174:B174"/>
    <mergeCell ref="A175:B175"/>
    <mergeCell ref="A164:A165"/>
    <mergeCell ref="B172:B173"/>
    <mergeCell ref="N166:N167"/>
    <mergeCell ref="Y166:Y167"/>
    <mergeCell ref="U166:U167"/>
    <mergeCell ref="W166:W167"/>
    <mergeCell ref="M166:M167"/>
    <mergeCell ref="Q166:Q167"/>
    <mergeCell ref="O166:O167"/>
    <mergeCell ref="R166:R167"/>
    <mergeCell ref="A60:A61"/>
    <mergeCell ref="E84:E85"/>
    <mergeCell ref="E66:E67"/>
    <mergeCell ref="E64:E65"/>
    <mergeCell ref="F82:F83"/>
    <mergeCell ref="BH168:BH169"/>
    <mergeCell ref="BI168:BI169"/>
    <mergeCell ref="B170:B171"/>
    <mergeCell ref="D170:D171"/>
    <mergeCell ref="F170:F171"/>
    <mergeCell ref="G170:G171"/>
    <mergeCell ref="H170:H171"/>
    <mergeCell ref="I170:I171"/>
    <mergeCell ref="N170:N171"/>
    <mergeCell ref="O170:O171"/>
    <mergeCell ref="BB168:BB169"/>
    <mergeCell ref="I168:I169"/>
    <mergeCell ref="R168:R169"/>
    <mergeCell ref="O168:O169"/>
    <mergeCell ref="BF168:BF169"/>
    <mergeCell ref="BG168:BG169"/>
    <mergeCell ref="BC168:BC169"/>
    <mergeCell ref="L168:L169"/>
    <mergeCell ref="J168:J169"/>
    <mergeCell ref="M168:M169"/>
    <mergeCell ref="N168:N169"/>
    <mergeCell ref="Q168:Q169"/>
    <mergeCell ref="AX168:AX169"/>
    <mergeCell ref="AY168:AY169"/>
    <mergeCell ref="AZ168:AZ169"/>
    <mergeCell ref="BA168:BA169"/>
    <mergeCell ref="R170:R171"/>
    <mergeCell ref="BC166:BC167"/>
    <mergeCell ref="BF166:BF167"/>
    <mergeCell ref="B38:B39"/>
    <mergeCell ref="D38:D39"/>
    <mergeCell ref="F38:F39"/>
    <mergeCell ref="G38:G39"/>
    <mergeCell ref="H38:H39"/>
    <mergeCell ref="BG166:BG167"/>
    <mergeCell ref="BH166:BH167"/>
    <mergeCell ref="BI166:BI167"/>
    <mergeCell ref="X166:X167"/>
    <mergeCell ref="AX166:AX167"/>
    <mergeCell ref="T166:T167"/>
    <mergeCell ref="AY166:AY167"/>
    <mergeCell ref="AZ166:AZ167"/>
    <mergeCell ref="BA166:BA167"/>
    <mergeCell ref="BB166:BB167"/>
    <mergeCell ref="B166:B167"/>
    <mergeCell ref="D166:D167"/>
    <mergeCell ref="B160:B161"/>
    <mergeCell ref="D160:D161"/>
    <mergeCell ref="B158:B159"/>
    <mergeCell ref="D158:D159"/>
    <mergeCell ref="B164:B165"/>
    <mergeCell ref="D164:D165"/>
    <mergeCell ref="M6:M7"/>
    <mergeCell ref="L166:L167"/>
    <mergeCell ref="J166:J167"/>
    <mergeCell ref="L38:L39"/>
    <mergeCell ref="J38:J39"/>
    <mergeCell ref="I38:I39"/>
    <mergeCell ref="I166:I167"/>
    <mergeCell ref="J164:J165"/>
    <mergeCell ref="M164:M165"/>
    <mergeCell ref="I64:I65"/>
    <mergeCell ref="H166:H167"/>
    <mergeCell ref="A6:A7"/>
    <mergeCell ref="B6:B7"/>
    <mergeCell ref="D6:D7"/>
    <mergeCell ref="F6:F7"/>
    <mergeCell ref="G6:G7"/>
    <mergeCell ref="H8:H9"/>
    <mergeCell ref="B10:B11"/>
    <mergeCell ref="D10:D11"/>
    <mergeCell ref="F10:F11"/>
    <mergeCell ref="BB164:BB165"/>
    <mergeCell ref="BC164:BC165"/>
    <mergeCell ref="BF164:BF165"/>
    <mergeCell ref="BG164:BG165"/>
    <mergeCell ref="BH164:BH165"/>
    <mergeCell ref="L164:L165"/>
    <mergeCell ref="Y164:Y165"/>
    <mergeCell ref="U164:U165"/>
    <mergeCell ref="T164:T165"/>
    <mergeCell ref="P164:P165"/>
    <mergeCell ref="N164:N165"/>
    <mergeCell ref="BI164:BI165"/>
    <mergeCell ref="W164:W165"/>
    <mergeCell ref="X164:X165"/>
    <mergeCell ref="AX164:AX165"/>
    <mergeCell ref="AY164:AY165"/>
    <mergeCell ref="AZ164:AZ165"/>
    <mergeCell ref="BA164:BA165"/>
    <mergeCell ref="Q164:Q165"/>
    <mergeCell ref="R164:R165"/>
    <mergeCell ref="F164:F165"/>
    <mergeCell ref="G164:G165"/>
    <mergeCell ref="H164:H165"/>
    <mergeCell ref="I164:I165"/>
    <mergeCell ref="B66:B67"/>
    <mergeCell ref="D66:D67"/>
    <mergeCell ref="F66:F67"/>
    <mergeCell ref="B70:B71"/>
    <mergeCell ref="I162:I163"/>
    <mergeCell ref="I158:I159"/>
    <mergeCell ref="BI162:BI163"/>
    <mergeCell ref="A72:A73"/>
    <mergeCell ref="A74:A75"/>
    <mergeCell ref="L162:L163"/>
    <mergeCell ref="F162:F163"/>
    <mergeCell ref="G162:G163"/>
    <mergeCell ref="H162:H163"/>
    <mergeCell ref="E136:E137"/>
    <mergeCell ref="AY160:AY161"/>
    <mergeCell ref="AZ160:AZ161"/>
    <mergeCell ref="BA160:BA161"/>
    <mergeCell ref="BB160:BB161"/>
    <mergeCell ref="A64:A65"/>
    <mergeCell ref="E68:E69"/>
    <mergeCell ref="E70:E71"/>
    <mergeCell ref="E92:E93"/>
    <mergeCell ref="K144:K145"/>
    <mergeCell ref="S150:S151"/>
    <mergeCell ref="AY162:AY163"/>
    <mergeCell ref="AZ162:AZ163"/>
    <mergeCell ref="R160:R161"/>
    <mergeCell ref="J160:J161"/>
    <mergeCell ref="F160:F161"/>
    <mergeCell ref="G160:G161"/>
    <mergeCell ref="H160:H161"/>
    <mergeCell ref="K162:K163"/>
    <mergeCell ref="P160:P161"/>
    <mergeCell ref="O160:O161"/>
    <mergeCell ref="N160:N161"/>
    <mergeCell ref="Q160:Q161"/>
    <mergeCell ref="Q162:Q163"/>
    <mergeCell ref="P162:P163"/>
    <mergeCell ref="N162:N163"/>
    <mergeCell ref="AX162:AX163"/>
    <mergeCell ref="BI4:BI5"/>
    <mergeCell ref="BI64:BI65"/>
    <mergeCell ref="AX160:AX161"/>
    <mergeCell ref="BG158:BG159"/>
    <mergeCell ref="BH158:BH159"/>
    <mergeCell ref="BI158:BI159"/>
    <mergeCell ref="AY158:AY159"/>
    <mergeCell ref="BF160:BF161"/>
    <mergeCell ref="BC160:BC161"/>
    <mergeCell ref="AU2:AU3"/>
    <mergeCell ref="AL2:AO2"/>
    <mergeCell ref="AX2:AX3"/>
    <mergeCell ref="BG154:BG155"/>
    <mergeCell ref="BF154:BF155"/>
    <mergeCell ref="BB154:BB155"/>
    <mergeCell ref="BC154:BC155"/>
    <mergeCell ref="AX38:AX39"/>
    <mergeCell ref="AV2:AV3"/>
    <mergeCell ref="BG36:BG37"/>
    <mergeCell ref="AZ152:AZ153"/>
    <mergeCell ref="BA152:BA153"/>
    <mergeCell ref="W152:W153"/>
    <mergeCell ref="U152:U153"/>
    <mergeCell ref="AX152:AX153"/>
    <mergeCell ref="BB152:BB153"/>
    <mergeCell ref="J158:J159"/>
    <mergeCell ref="Y158:Y159"/>
    <mergeCell ref="W58:W59"/>
    <mergeCell ref="W158:W159"/>
    <mergeCell ref="X158:X159"/>
    <mergeCell ref="R138:R139"/>
    <mergeCell ref="A2:A3"/>
    <mergeCell ref="G2:G3"/>
    <mergeCell ref="AR2:AT2"/>
    <mergeCell ref="Z2:AB2"/>
    <mergeCell ref="AI2:AK2"/>
    <mergeCell ref="E2:E3"/>
    <mergeCell ref="I2:I3"/>
    <mergeCell ref="B2:B3"/>
    <mergeCell ref="H2:H3"/>
    <mergeCell ref="D2:D3"/>
    <mergeCell ref="AH2:AH3"/>
    <mergeCell ref="AQ2:AQ3"/>
    <mergeCell ref="AC2:AE2"/>
    <mergeCell ref="S2:Y2"/>
    <mergeCell ref="T158:T159"/>
    <mergeCell ref="S92:S93"/>
    <mergeCell ref="S108:S109"/>
    <mergeCell ref="T132:T133"/>
    <mergeCell ref="U154:U155"/>
    <mergeCell ref="J2:R2"/>
    <mergeCell ref="J64:J65"/>
    <mergeCell ref="L42:L43"/>
    <mergeCell ref="M64:M65"/>
    <mergeCell ref="J62:J63"/>
    <mergeCell ref="J74:J75"/>
    <mergeCell ref="M74:M75"/>
    <mergeCell ref="N74:N75"/>
    <mergeCell ref="M38:M39"/>
    <mergeCell ref="I4:I5"/>
    <mergeCell ref="BC156:BC157"/>
    <mergeCell ref="BF156:BF157"/>
    <mergeCell ref="BG156:BG157"/>
    <mergeCell ref="BH156:BH157"/>
    <mergeCell ref="AZ156:AZ157"/>
    <mergeCell ref="I96:I97"/>
    <mergeCell ref="L96:L97"/>
    <mergeCell ref="BA156:BA157"/>
    <mergeCell ref="S152:S153"/>
    <mergeCell ref="F158:F159"/>
    <mergeCell ref="G158:G159"/>
    <mergeCell ref="H158:H159"/>
    <mergeCell ref="H64:H65"/>
    <mergeCell ref="BI154:BI155"/>
    <mergeCell ref="AX156:AX157"/>
    <mergeCell ref="AY156:AY157"/>
    <mergeCell ref="BB156:BB157"/>
    <mergeCell ref="BI156:BI157"/>
    <mergeCell ref="AX158:AX159"/>
    <mergeCell ref="D4:D5"/>
    <mergeCell ref="D64:D65"/>
    <mergeCell ref="F2:F3"/>
    <mergeCell ref="L4:L5"/>
    <mergeCell ref="J4:J5"/>
    <mergeCell ref="M4:M5"/>
    <mergeCell ref="I8:I9"/>
    <mergeCell ref="L8:L9"/>
    <mergeCell ref="J8:J9"/>
    <mergeCell ref="M8:M9"/>
    <mergeCell ref="A8:A9"/>
    <mergeCell ref="B8:B9"/>
    <mergeCell ref="D8:D9"/>
    <mergeCell ref="F8:F9"/>
    <mergeCell ref="G8:G9"/>
    <mergeCell ref="F16:F17"/>
    <mergeCell ref="G16:G17"/>
    <mergeCell ref="F14:F15"/>
    <mergeCell ref="E14:E15"/>
    <mergeCell ref="D14:D15"/>
    <mergeCell ref="B32:B33"/>
    <mergeCell ref="D32:D33"/>
    <mergeCell ref="L10:L11"/>
    <mergeCell ref="J10:J11"/>
    <mergeCell ref="M10:M11"/>
    <mergeCell ref="H62:H63"/>
    <mergeCell ref="G62:G63"/>
    <mergeCell ref="H24:H25"/>
    <mergeCell ref="G24:G25"/>
    <mergeCell ref="I10:I11"/>
    <mergeCell ref="K6:K7"/>
    <mergeCell ref="G76:G77"/>
    <mergeCell ref="H92:H93"/>
    <mergeCell ref="H96:H97"/>
    <mergeCell ref="O12:O13"/>
    <mergeCell ref="Q58:Q59"/>
    <mergeCell ref="O78:O79"/>
    <mergeCell ref="O94:O95"/>
    <mergeCell ref="H16:H17"/>
    <mergeCell ref="BI8:BI9"/>
    <mergeCell ref="BA8:BA9"/>
    <mergeCell ref="BB8:BB9"/>
    <mergeCell ref="BC8:BC9"/>
    <mergeCell ref="BF8:BF9"/>
    <mergeCell ref="BH154:BH155"/>
    <mergeCell ref="BI38:BI39"/>
    <mergeCell ref="BA154:BA155"/>
    <mergeCell ref="BI12:BI13"/>
    <mergeCell ref="BI36:BI37"/>
    <mergeCell ref="D36:D37"/>
    <mergeCell ref="F36:F37"/>
    <mergeCell ref="G36:G37"/>
    <mergeCell ref="H36:H37"/>
    <mergeCell ref="L12:L13"/>
    <mergeCell ref="K36:K37"/>
    <mergeCell ref="L24:L25"/>
    <mergeCell ref="J24:J25"/>
    <mergeCell ref="K34:K35"/>
    <mergeCell ref="I16:I17"/>
    <mergeCell ref="A48:A49"/>
    <mergeCell ref="BA62:BA63"/>
    <mergeCell ref="I36:I37"/>
    <mergeCell ref="A16:A17"/>
    <mergeCell ref="B16:B17"/>
    <mergeCell ref="D16:D17"/>
    <mergeCell ref="L16:L17"/>
    <mergeCell ref="J16:J17"/>
    <mergeCell ref="M16:M17"/>
    <mergeCell ref="B36:B37"/>
    <mergeCell ref="AZ154:AZ155"/>
    <mergeCell ref="AZ62:AZ63"/>
    <mergeCell ref="AY62:AY63"/>
    <mergeCell ref="L22:L23"/>
    <mergeCell ref="J22:J23"/>
    <mergeCell ref="AY154:AY155"/>
    <mergeCell ref="M22:M23"/>
    <mergeCell ref="T154:T155"/>
    <mergeCell ref="O42:O43"/>
    <mergeCell ref="Q24:Q25"/>
    <mergeCell ref="BI16:BI17"/>
    <mergeCell ref="AX16:AX17"/>
    <mergeCell ref="AY16:AY17"/>
    <mergeCell ref="AZ16:AZ17"/>
    <mergeCell ref="BA16:BA17"/>
    <mergeCell ref="AX154:AX155"/>
    <mergeCell ref="BI24:BI25"/>
    <mergeCell ref="BI96:BI97"/>
    <mergeCell ref="AX32:AX33"/>
    <mergeCell ref="BI76:BI77"/>
    <mergeCell ref="N22:N23"/>
    <mergeCell ref="Q64:Q65"/>
    <mergeCell ref="Q22:Q23"/>
    <mergeCell ref="Q62:Q63"/>
    <mergeCell ref="O58:O59"/>
    <mergeCell ref="N58:N59"/>
    <mergeCell ref="P58:P59"/>
    <mergeCell ref="O22:O23"/>
    <mergeCell ref="O24:O25"/>
    <mergeCell ref="O34:O35"/>
    <mergeCell ref="F32:F33"/>
    <mergeCell ref="G32:G33"/>
    <mergeCell ref="H32:H33"/>
    <mergeCell ref="I34:I35"/>
    <mergeCell ref="BB34:BB35"/>
    <mergeCell ref="G64:G65"/>
    <mergeCell ref="F64:F65"/>
    <mergeCell ref="M24:M25"/>
    <mergeCell ref="N24:N25"/>
    <mergeCell ref="BG92:BG93"/>
    <mergeCell ref="W88:W89"/>
    <mergeCell ref="U88:U89"/>
    <mergeCell ref="T88:T89"/>
    <mergeCell ref="S88:S89"/>
    <mergeCell ref="R56:R57"/>
    <mergeCell ref="L34:L35"/>
    <mergeCell ref="K32:K33"/>
    <mergeCell ref="AY32:AY33"/>
    <mergeCell ref="J96:J97"/>
    <mergeCell ref="M96:M97"/>
    <mergeCell ref="N96:N97"/>
    <mergeCell ref="J34:J35"/>
    <mergeCell ref="M34:M35"/>
    <mergeCell ref="N34:N35"/>
    <mergeCell ref="I32:I33"/>
    <mergeCell ref="L32:L33"/>
    <mergeCell ref="J32:J33"/>
    <mergeCell ref="M32:M33"/>
    <mergeCell ref="N32:N33"/>
    <mergeCell ref="Q32:Q33"/>
    <mergeCell ref="O32:O33"/>
    <mergeCell ref="B34:B35"/>
    <mergeCell ref="D34:D35"/>
    <mergeCell ref="F34:F35"/>
    <mergeCell ref="G34:G35"/>
    <mergeCell ref="H34:H35"/>
    <mergeCell ref="BI34:BI35"/>
    <mergeCell ref="AX34:AX35"/>
    <mergeCell ref="AY34:AY35"/>
    <mergeCell ref="AZ34:AZ35"/>
    <mergeCell ref="BA34:BA35"/>
    <mergeCell ref="L36:L37"/>
    <mergeCell ref="J36:J37"/>
    <mergeCell ref="M36:M37"/>
    <mergeCell ref="N36:N37"/>
    <mergeCell ref="P36:P37"/>
    <mergeCell ref="P38:P39"/>
    <mergeCell ref="N38:N39"/>
    <mergeCell ref="O36:O37"/>
    <mergeCell ref="O38:O39"/>
    <mergeCell ref="K38:K39"/>
    <mergeCell ref="BI42:BI43"/>
    <mergeCell ref="AY38:AY39"/>
    <mergeCell ref="AZ38:AZ39"/>
    <mergeCell ref="BI32:BI33"/>
    <mergeCell ref="BH36:BH37"/>
    <mergeCell ref="D44:D45"/>
    <mergeCell ref="R42:R43"/>
    <mergeCell ref="R44:R45"/>
    <mergeCell ref="U32:U33"/>
    <mergeCell ref="K42:K43"/>
    <mergeCell ref="O46:O47"/>
    <mergeCell ref="B44:B45"/>
    <mergeCell ref="BA38:BA39"/>
    <mergeCell ref="W154:W155"/>
    <mergeCell ref="X154:X155"/>
    <mergeCell ref="BI40:BI41"/>
    <mergeCell ref="M54:M55"/>
    <mergeCell ref="N54:N55"/>
    <mergeCell ref="BH92:BH93"/>
    <mergeCell ref="L80:L81"/>
    <mergeCell ref="F44:F45"/>
    <mergeCell ref="E44:E45"/>
    <mergeCell ref="J76:J77"/>
    <mergeCell ref="O96:O97"/>
    <mergeCell ref="O74:O75"/>
    <mergeCell ref="Q90:Q91"/>
    <mergeCell ref="Q88:Q89"/>
    <mergeCell ref="K88:K89"/>
    <mergeCell ref="L88:L89"/>
    <mergeCell ref="O80:O81"/>
    <mergeCell ref="M80:M81"/>
    <mergeCell ref="F54:F55"/>
    <mergeCell ref="I154:I155"/>
    <mergeCell ref="L154:L155"/>
    <mergeCell ref="J154:J155"/>
    <mergeCell ref="K124:K125"/>
    <mergeCell ref="J102:J103"/>
    <mergeCell ref="I54:I55"/>
    <mergeCell ref="M62:M63"/>
    <mergeCell ref="G82:G83"/>
    <mergeCell ref="J54:J55"/>
    <mergeCell ref="G54:G55"/>
    <mergeCell ref="H58:H59"/>
    <mergeCell ref="G60:G61"/>
    <mergeCell ref="G80:G81"/>
    <mergeCell ref="B72:B73"/>
    <mergeCell ref="H80:H81"/>
    <mergeCell ref="AY54:AY55"/>
    <mergeCell ref="AZ54:AZ55"/>
    <mergeCell ref="BA54:BA55"/>
    <mergeCell ref="BI60:BI61"/>
    <mergeCell ref="AX56:AX57"/>
    <mergeCell ref="BI58:BI59"/>
    <mergeCell ref="BH58:BH59"/>
    <mergeCell ref="BG58:BG59"/>
    <mergeCell ref="N76:N77"/>
    <mergeCell ref="J80:J81"/>
    <mergeCell ref="D58:D59"/>
    <mergeCell ref="F60:F61"/>
    <mergeCell ref="J58:J59"/>
    <mergeCell ref="L76:L77"/>
    <mergeCell ref="L78:L79"/>
    <mergeCell ref="J78:J79"/>
    <mergeCell ref="B62:B63"/>
    <mergeCell ref="B64:B65"/>
    <mergeCell ref="F62:F63"/>
    <mergeCell ref="D62:D63"/>
    <mergeCell ref="I66:I67"/>
    <mergeCell ref="B68:B69"/>
    <mergeCell ref="B60:B61"/>
    <mergeCell ref="O60:O61"/>
    <mergeCell ref="L60:L61"/>
    <mergeCell ref="J60:J61"/>
    <mergeCell ref="M60:M61"/>
    <mergeCell ref="N60:N61"/>
    <mergeCell ref="K60:K61"/>
    <mergeCell ref="G66:G67"/>
    <mergeCell ref="H66:H67"/>
    <mergeCell ref="I60:I61"/>
    <mergeCell ref="BA60:BA61"/>
    <mergeCell ref="P60:P61"/>
    <mergeCell ref="AX60:AX61"/>
    <mergeCell ref="D60:D61"/>
    <mergeCell ref="H60:H61"/>
    <mergeCell ref="BI66:BI67"/>
    <mergeCell ref="O66:O67"/>
    <mergeCell ref="BH66:BH67"/>
    <mergeCell ref="J66:J67"/>
    <mergeCell ref="M66:M67"/>
    <mergeCell ref="N64:N65"/>
    <mergeCell ref="AX62:AX63"/>
    <mergeCell ref="N66:N67"/>
    <mergeCell ref="X66:X67"/>
    <mergeCell ref="H68:H69"/>
    <mergeCell ref="I68:I69"/>
    <mergeCell ref="L68:L69"/>
    <mergeCell ref="AX66:AX67"/>
    <mergeCell ref="U66:U67"/>
    <mergeCell ref="L66:L67"/>
    <mergeCell ref="J68:J69"/>
    <mergeCell ref="K68:K69"/>
    <mergeCell ref="D68:D69"/>
    <mergeCell ref="F68:F69"/>
    <mergeCell ref="G68:G69"/>
    <mergeCell ref="BB70:BB71"/>
    <mergeCell ref="AX70:AX71"/>
    <mergeCell ref="BI70:BI71"/>
    <mergeCell ref="H72:H73"/>
    <mergeCell ref="I72:I73"/>
    <mergeCell ref="N72:N73"/>
    <mergeCell ref="BI72:BI73"/>
    <mergeCell ref="BC70:BC71"/>
    <mergeCell ref="BF70:BF71"/>
    <mergeCell ref="BG70:BG71"/>
    <mergeCell ref="BH70:BH71"/>
    <mergeCell ref="J156:J157"/>
    <mergeCell ref="H154:H155"/>
    <mergeCell ref="I78:I79"/>
    <mergeCell ref="BI68:BI69"/>
    <mergeCell ref="J70:J71"/>
    <mergeCell ref="O68:O69"/>
    <mergeCell ref="BA70:BA71"/>
    <mergeCell ref="AZ70:AZ71"/>
    <mergeCell ref="AY70:AY71"/>
    <mergeCell ref="K70:K71"/>
    <mergeCell ref="G74:G75"/>
    <mergeCell ref="H156:H157"/>
    <mergeCell ref="I156:I157"/>
    <mergeCell ref="B154:B155"/>
    <mergeCell ref="D154:D155"/>
    <mergeCell ref="F154:F155"/>
    <mergeCell ref="G154:G155"/>
    <mergeCell ref="I92:I93"/>
    <mergeCell ref="I82:I83"/>
    <mergeCell ref="H82:H83"/>
    <mergeCell ref="K156:K157"/>
    <mergeCell ref="K158:K159"/>
    <mergeCell ref="K160:K161"/>
    <mergeCell ref="L156:L157"/>
    <mergeCell ref="M158:M159"/>
    <mergeCell ref="K164:K165"/>
    <mergeCell ref="L160:L161"/>
    <mergeCell ref="M160:M161"/>
    <mergeCell ref="L158:L159"/>
    <mergeCell ref="H74:H75"/>
    <mergeCell ref="B78:B79"/>
    <mergeCell ref="D78:D79"/>
    <mergeCell ref="F78:F79"/>
    <mergeCell ref="G78:G79"/>
    <mergeCell ref="H78:H79"/>
    <mergeCell ref="E74:E75"/>
    <mergeCell ref="B74:B75"/>
    <mergeCell ref="D74:D75"/>
    <mergeCell ref="F74:F75"/>
    <mergeCell ref="M154:M155"/>
    <mergeCell ref="K154:K155"/>
    <mergeCell ref="J82:J83"/>
    <mergeCell ref="Q138:Q139"/>
    <mergeCell ref="Q158:Q159"/>
    <mergeCell ref="K136:K137"/>
    <mergeCell ref="K138:K139"/>
    <mergeCell ref="K142:K143"/>
    <mergeCell ref="K150:K151"/>
    <mergeCell ref="L138:L139"/>
    <mergeCell ref="M90:M91"/>
    <mergeCell ref="N158:N159"/>
    <mergeCell ref="M84:M85"/>
    <mergeCell ref="L84:L85"/>
    <mergeCell ref="J88:J89"/>
    <mergeCell ref="L94:L95"/>
    <mergeCell ref="J94:J95"/>
    <mergeCell ref="N154:N155"/>
    <mergeCell ref="N92:N93"/>
    <mergeCell ref="K126:K127"/>
    <mergeCell ref="N136:N137"/>
    <mergeCell ref="K130:K131"/>
    <mergeCell ref="K128:K129"/>
    <mergeCell ref="K106:K107"/>
    <mergeCell ref="N90:N91"/>
    <mergeCell ref="N88:N89"/>
    <mergeCell ref="J84:J85"/>
    <mergeCell ref="J118:J119"/>
    <mergeCell ref="Y154:Y155"/>
    <mergeCell ref="R154:R155"/>
    <mergeCell ref="W132:W133"/>
    <mergeCell ref="X132:X133"/>
    <mergeCell ref="U132:U133"/>
    <mergeCell ref="S132:S133"/>
    <mergeCell ref="Y132:Y133"/>
    <mergeCell ref="Y150:Y151"/>
    <mergeCell ref="Y152:Y153"/>
    <mergeCell ref="X152:X153"/>
    <mergeCell ref="U150:U151"/>
    <mergeCell ref="T152:T153"/>
    <mergeCell ref="P82:P83"/>
    <mergeCell ref="AZ82:AZ83"/>
    <mergeCell ref="BA82:BA83"/>
    <mergeCell ref="BG82:BG83"/>
    <mergeCell ref="B84:B85"/>
    <mergeCell ref="D84:D85"/>
    <mergeCell ref="F84:F85"/>
    <mergeCell ref="G84:G85"/>
    <mergeCell ref="H84:H85"/>
    <mergeCell ref="I84:I85"/>
    <mergeCell ref="O84:O85"/>
    <mergeCell ref="K82:K83"/>
    <mergeCell ref="I90:I91"/>
    <mergeCell ref="M88:M89"/>
    <mergeCell ref="L90:L91"/>
    <mergeCell ref="J90:J91"/>
    <mergeCell ref="Q100:Q101"/>
    <mergeCell ref="Q102:Q103"/>
    <mergeCell ref="Q110:Q111"/>
    <mergeCell ref="N94:N95"/>
    <mergeCell ref="M94:M95"/>
    <mergeCell ref="N100:N101"/>
    <mergeCell ref="P104:P105"/>
    <mergeCell ref="N110:N111"/>
    <mergeCell ref="O106:O107"/>
    <mergeCell ref="B88:B89"/>
    <mergeCell ref="D88:D89"/>
    <mergeCell ref="F88:F89"/>
    <mergeCell ref="G88:G89"/>
    <mergeCell ref="H88:H89"/>
    <mergeCell ref="Q92:Q93"/>
    <mergeCell ref="Q94:Q95"/>
    <mergeCell ref="O86:O87"/>
    <mergeCell ref="Y88:Y89"/>
    <mergeCell ref="T90:T91"/>
    <mergeCell ref="O88:O89"/>
    <mergeCell ref="O90:O91"/>
    <mergeCell ref="X88:X89"/>
    <mergeCell ref="R90:R91"/>
    <mergeCell ref="X90:X91"/>
    <mergeCell ref="BI90:BI91"/>
    <mergeCell ref="BH90:BH91"/>
    <mergeCell ref="BC90:BC91"/>
    <mergeCell ref="BI84:BI85"/>
    <mergeCell ref="B90:B91"/>
    <mergeCell ref="D90:D91"/>
    <mergeCell ref="F90:F91"/>
    <mergeCell ref="G90:G91"/>
    <mergeCell ref="H90:H91"/>
    <mergeCell ref="E90:E91"/>
    <mergeCell ref="K84:K85"/>
    <mergeCell ref="BG90:BG91"/>
    <mergeCell ref="AZ88:AZ89"/>
    <mergeCell ref="P92:P93"/>
    <mergeCell ref="X92:X93"/>
    <mergeCell ref="T92:T93"/>
    <mergeCell ref="AY90:AY91"/>
    <mergeCell ref="AZ90:AZ91"/>
    <mergeCell ref="BA90:BA91"/>
    <mergeCell ref="Y90:Y91"/>
    <mergeCell ref="W90:W91"/>
    <mergeCell ref="U92:U93"/>
    <mergeCell ref="U90:U91"/>
    <mergeCell ref="B94:B95"/>
    <mergeCell ref="D94:D95"/>
    <mergeCell ref="F94:F95"/>
    <mergeCell ref="G94:G95"/>
    <mergeCell ref="H94:H95"/>
    <mergeCell ref="I94:I95"/>
    <mergeCell ref="BI94:BI95"/>
    <mergeCell ref="R94:R95"/>
    <mergeCell ref="R96:R97"/>
    <mergeCell ref="BC96:BC97"/>
    <mergeCell ref="BF96:BF97"/>
    <mergeCell ref="BH96:BH97"/>
    <mergeCell ref="Y94:Y95"/>
    <mergeCell ref="T94:T95"/>
    <mergeCell ref="U94:U95"/>
    <mergeCell ref="BA96:BA97"/>
    <mergeCell ref="W94:W95"/>
    <mergeCell ref="X94:X95"/>
    <mergeCell ref="R92:R93"/>
    <mergeCell ref="Y92:Y93"/>
    <mergeCell ref="R82:R83"/>
    <mergeCell ref="R88:R89"/>
    <mergeCell ref="S90:S91"/>
    <mergeCell ref="R86:R87"/>
    <mergeCell ref="B100:B101"/>
    <mergeCell ref="D100:D101"/>
    <mergeCell ref="F100:F101"/>
    <mergeCell ref="G100:G101"/>
    <mergeCell ref="K94:K95"/>
    <mergeCell ref="R60:R61"/>
    <mergeCell ref="R62:R63"/>
    <mergeCell ref="R78:R79"/>
    <mergeCell ref="R102:R103"/>
    <mergeCell ref="P90:P91"/>
    <mergeCell ref="P94:P95"/>
    <mergeCell ref="P84:P85"/>
    <mergeCell ref="R64:R65"/>
    <mergeCell ref="R66:R67"/>
    <mergeCell ref="R68:R69"/>
    <mergeCell ref="P100:P101"/>
    <mergeCell ref="R38:R39"/>
    <mergeCell ref="P80:P81"/>
    <mergeCell ref="P88:P89"/>
    <mergeCell ref="O54:O55"/>
    <mergeCell ref="R74:R75"/>
    <mergeCell ref="R76:R77"/>
    <mergeCell ref="B104:B105"/>
    <mergeCell ref="D104:D105"/>
    <mergeCell ref="F104:F105"/>
    <mergeCell ref="E104:E105"/>
    <mergeCell ref="R22:R23"/>
    <mergeCell ref="R24:R25"/>
    <mergeCell ref="P32:P33"/>
    <mergeCell ref="P34:P35"/>
    <mergeCell ref="R32:R33"/>
    <mergeCell ref="R34:R35"/>
    <mergeCell ref="R36:R37"/>
    <mergeCell ref="Q40:Q41"/>
    <mergeCell ref="Q42:Q43"/>
    <mergeCell ref="O6:O7"/>
    <mergeCell ref="O20:O21"/>
    <mergeCell ref="R28:R29"/>
    <mergeCell ref="BI104:BI105"/>
    <mergeCell ref="F106:F107"/>
    <mergeCell ref="G106:G107"/>
    <mergeCell ref="L104:L105"/>
    <mergeCell ref="H106:H107"/>
    <mergeCell ref="L106:L107"/>
    <mergeCell ref="J106:J107"/>
    <mergeCell ref="M106:M107"/>
    <mergeCell ref="M104:M105"/>
    <mergeCell ref="J104:J105"/>
    <mergeCell ref="I106:I107"/>
    <mergeCell ref="R4:R5"/>
    <mergeCell ref="R6:R7"/>
    <mergeCell ref="R8:R9"/>
    <mergeCell ref="R10:R11"/>
    <mergeCell ref="R12:R13"/>
    <mergeCell ref="R14:R15"/>
    <mergeCell ref="B110:B111"/>
    <mergeCell ref="D110:D111"/>
    <mergeCell ref="F110:F111"/>
    <mergeCell ref="G110:G111"/>
    <mergeCell ref="H110:H111"/>
    <mergeCell ref="I110:I111"/>
    <mergeCell ref="B108:B109"/>
    <mergeCell ref="L108:L109"/>
    <mergeCell ref="P106:P107"/>
    <mergeCell ref="BI108:BI109"/>
    <mergeCell ref="BB108:BB109"/>
    <mergeCell ref="BA108:BA109"/>
    <mergeCell ref="Y108:Y109"/>
    <mergeCell ref="X108:X109"/>
    <mergeCell ref="U108:U109"/>
    <mergeCell ref="O110:O111"/>
    <mergeCell ref="B112:B113"/>
    <mergeCell ref="D112:D113"/>
    <mergeCell ref="F112:F113"/>
    <mergeCell ref="G112:G113"/>
    <mergeCell ref="P110:P111"/>
    <mergeCell ref="J110:J111"/>
    <mergeCell ref="M110:M111"/>
    <mergeCell ref="O112:O113"/>
    <mergeCell ref="P112:P113"/>
    <mergeCell ref="Q108:Q109"/>
    <mergeCell ref="T112:T113"/>
    <mergeCell ref="X110:X111"/>
    <mergeCell ref="W110:W111"/>
    <mergeCell ref="T110:T111"/>
    <mergeCell ref="R110:R111"/>
    <mergeCell ref="S94:S95"/>
    <mergeCell ref="W92:W93"/>
    <mergeCell ref="R100:R101"/>
    <mergeCell ref="M112:M113"/>
    <mergeCell ref="N112:N113"/>
    <mergeCell ref="K112:K113"/>
    <mergeCell ref="W108:W109"/>
    <mergeCell ref="T108:T109"/>
    <mergeCell ref="R108:R109"/>
    <mergeCell ref="O108:O109"/>
    <mergeCell ref="B116:B117"/>
    <mergeCell ref="D116:D117"/>
    <mergeCell ref="Y110:Y111"/>
    <mergeCell ref="H112:H113"/>
    <mergeCell ref="I112:I113"/>
    <mergeCell ref="L112:L113"/>
    <mergeCell ref="J112:J113"/>
    <mergeCell ref="U102:U103"/>
    <mergeCell ref="B114:B115"/>
    <mergeCell ref="D114:D115"/>
    <mergeCell ref="F114:F115"/>
    <mergeCell ref="G114:G115"/>
    <mergeCell ref="H114:H115"/>
    <mergeCell ref="I114:I115"/>
    <mergeCell ref="T116:T117"/>
    <mergeCell ref="I118:I119"/>
    <mergeCell ref="P66:P67"/>
    <mergeCell ref="X116:X117"/>
    <mergeCell ref="P76:P77"/>
    <mergeCell ref="P64:P65"/>
    <mergeCell ref="Q60:Q61"/>
    <mergeCell ref="W66:W67"/>
    <mergeCell ref="R84:R85"/>
    <mergeCell ref="BI118:BI119"/>
    <mergeCell ref="AZ116:AZ117"/>
    <mergeCell ref="BA116:BA117"/>
    <mergeCell ref="BB116:BB117"/>
    <mergeCell ref="H118:H119"/>
    <mergeCell ref="O116:O117"/>
    <mergeCell ref="BI116:BI117"/>
    <mergeCell ref="Y116:Y117"/>
    <mergeCell ref="J116:J117"/>
    <mergeCell ref="K116:K117"/>
    <mergeCell ref="L114:L115"/>
    <mergeCell ref="P116:P117"/>
    <mergeCell ref="J114:J115"/>
    <mergeCell ref="M114:M115"/>
    <mergeCell ref="F116:F117"/>
    <mergeCell ref="G116:G117"/>
    <mergeCell ref="H116:H117"/>
    <mergeCell ref="I116:I117"/>
    <mergeCell ref="N114:N115"/>
    <mergeCell ref="B118:B119"/>
    <mergeCell ref="P120:P121"/>
    <mergeCell ref="L120:L121"/>
    <mergeCell ref="D118:D119"/>
    <mergeCell ref="F118:F119"/>
    <mergeCell ref="G118:G119"/>
    <mergeCell ref="M118:M119"/>
    <mergeCell ref="N116:N117"/>
    <mergeCell ref="N120:N121"/>
    <mergeCell ref="K120:K121"/>
    <mergeCell ref="K118:K119"/>
    <mergeCell ref="AY116:AY117"/>
    <mergeCell ref="B120:B121"/>
    <mergeCell ref="D120:D121"/>
    <mergeCell ref="F120:F121"/>
    <mergeCell ref="G120:G121"/>
    <mergeCell ref="H120:H121"/>
    <mergeCell ref="L110:L111"/>
    <mergeCell ref="P96:P97"/>
    <mergeCell ref="O100:O101"/>
    <mergeCell ref="J120:J121"/>
    <mergeCell ref="K90:K91"/>
    <mergeCell ref="N118:N119"/>
    <mergeCell ref="L116:L117"/>
    <mergeCell ref="K108:K109"/>
    <mergeCell ref="K110:K111"/>
    <mergeCell ref="M116:M117"/>
    <mergeCell ref="K102:K103"/>
    <mergeCell ref="K114:K115"/>
    <mergeCell ref="L118:L119"/>
    <mergeCell ref="L92:L93"/>
    <mergeCell ref="I120:I121"/>
    <mergeCell ref="P54:P55"/>
    <mergeCell ref="P114:P115"/>
    <mergeCell ref="L100:L101"/>
    <mergeCell ref="D122:D123"/>
    <mergeCell ref="F122:F123"/>
    <mergeCell ref="G122:G123"/>
    <mergeCell ref="H122:H123"/>
    <mergeCell ref="I122:I123"/>
    <mergeCell ref="N4:N5"/>
    <mergeCell ref="N6:N7"/>
    <mergeCell ref="E122:E123"/>
    <mergeCell ref="J122:J123"/>
    <mergeCell ref="N122:N123"/>
    <mergeCell ref="P22:P23"/>
    <mergeCell ref="P24:P25"/>
    <mergeCell ref="Q78:Q79"/>
    <mergeCell ref="P42:P43"/>
    <mergeCell ref="P40:P41"/>
    <mergeCell ref="N68:N69"/>
    <mergeCell ref="P68:P69"/>
    <mergeCell ref="P4:P5"/>
    <mergeCell ref="P6:P7"/>
    <mergeCell ref="P8:P9"/>
    <mergeCell ref="P10:P11"/>
    <mergeCell ref="P12:P13"/>
    <mergeCell ref="P14:P15"/>
    <mergeCell ref="D124:D125"/>
    <mergeCell ref="F124:F125"/>
    <mergeCell ref="G124:G125"/>
    <mergeCell ref="H124:H125"/>
    <mergeCell ref="I124:I125"/>
    <mergeCell ref="J124:J125"/>
    <mergeCell ref="E124:E125"/>
    <mergeCell ref="B126:B127"/>
    <mergeCell ref="D126:D127"/>
    <mergeCell ref="F126:F127"/>
    <mergeCell ref="G126:G127"/>
    <mergeCell ref="H126:H127"/>
    <mergeCell ref="I126:I127"/>
    <mergeCell ref="BI126:BI127"/>
    <mergeCell ref="Q118:Q119"/>
    <mergeCell ref="U116:U117"/>
    <mergeCell ref="W116:W117"/>
    <mergeCell ref="R116:R117"/>
    <mergeCell ref="R114:R115"/>
    <mergeCell ref="Q116:Q117"/>
    <mergeCell ref="Q114:Q115"/>
    <mergeCell ref="Y126:Y127"/>
    <mergeCell ref="U126:U127"/>
    <mergeCell ref="B128:B129"/>
    <mergeCell ref="D128:D129"/>
    <mergeCell ref="F128:F129"/>
    <mergeCell ref="G128:G129"/>
    <mergeCell ref="Q126:Q127"/>
    <mergeCell ref="L126:L127"/>
    <mergeCell ref="J126:J127"/>
    <mergeCell ref="M126:M127"/>
    <mergeCell ref="N126:N127"/>
    <mergeCell ref="H128:H129"/>
    <mergeCell ref="W126:W127"/>
    <mergeCell ref="X126:X127"/>
    <mergeCell ref="Q66:Q67"/>
    <mergeCell ref="Q68:Q69"/>
    <mergeCell ref="Q70:Q71"/>
    <mergeCell ref="T102:T103"/>
    <mergeCell ref="U110:U111"/>
    <mergeCell ref="R118:R119"/>
    <mergeCell ref="Q74:Q75"/>
    <mergeCell ref="Q76:Q77"/>
    <mergeCell ref="BI128:BI129"/>
    <mergeCell ref="B130:B131"/>
    <mergeCell ref="D130:D131"/>
    <mergeCell ref="F130:F131"/>
    <mergeCell ref="G130:G131"/>
    <mergeCell ref="H130:H131"/>
    <mergeCell ref="I130:I131"/>
    <mergeCell ref="P130:P131"/>
    <mergeCell ref="Q130:Q131"/>
    <mergeCell ref="L128:L129"/>
    <mergeCell ref="K122:K123"/>
    <mergeCell ref="AY120:AY121"/>
    <mergeCell ref="AZ120:AZ121"/>
    <mergeCell ref="BC120:BC121"/>
    <mergeCell ref="F132:F133"/>
    <mergeCell ref="G132:G133"/>
    <mergeCell ref="H132:H133"/>
    <mergeCell ref="L130:L131"/>
    <mergeCell ref="J130:J131"/>
    <mergeCell ref="M128:M129"/>
    <mergeCell ref="F134:F135"/>
    <mergeCell ref="G134:G135"/>
    <mergeCell ref="Q132:Q133"/>
    <mergeCell ref="J132:J133"/>
    <mergeCell ref="P134:P135"/>
    <mergeCell ref="I132:I133"/>
    <mergeCell ref="P132:P133"/>
    <mergeCell ref="B132:B133"/>
    <mergeCell ref="R134:R135"/>
    <mergeCell ref="Q134:Q135"/>
    <mergeCell ref="K134:K135"/>
    <mergeCell ref="H134:H135"/>
    <mergeCell ref="I134:I135"/>
    <mergeCell ref="D132:D133"/>
    <mergeCell ref="M132:M133"/>
    <mergeCell ref="N132:N133"/>
    <mergeCell ref="N134:N135"/>
    <mergeCell ref="O92:O93"/>
    <mergeCell ref="L102:L103"/>
    <mergeCell ref="M102:M103"/>
    <mergeCell ref="Q128:Q129"/>
    <mergeCell ref="L122:L123"/>
    <mergeCell ref="M122:M123"/>
    <mergeCell ref="P118:P119"/>
    <mergeCell ref="M120:M121"/>
    <mergeCell ref="Q96:Q97"/>
    <mergeCell ref="P102:P103"/>
    <mergeCell ref="D136:D137"/>
    <mergeCell ref="F136:F137"/>
    <mergeCell ref="G136:G137"/>
    <mergeCell ref="H136:H137"/>
    <mergeCell ref="I136:I137"/>
    <mergeCell ref="L136:L137"/>
    <mergeCell ref="J136:J137"/>
    <mergeCell ref="D134:D135"/>
    <mergeCell ref="BI136:BI137"/>
    <mergeCell ref="AX74:AX75"/>
    <mergeCell ref="AX92:AX93"/>
    <mergeCell ref="AX88:AX89"/>
    <mergeCell ref="AX90:AX91"/>
    <mergeCell ref="BI134:BI135"/>
    <mergeCell ref="BI132:BI133"/>
    <mergeCell ref="AY132:AY133"/>
    <mergeCell ref="AZ132:AZ133"/>
    <mergeCell ref="BI130:BI131"/>
    <mergeCell ref="O136:O137"/>
    <mergeCell ref="J138:J139"/>
    <mergeCell ref="M138:M139"/>
    <mergeCell ref="N138:N139"/>
    <mergeCell ref="B138:B139"/>
    <mergeCell ref="D138:D139"/>
    <mergeCell ref="F138:F139"/>
    <mergeCell ref="G138:G139"/>
    <mergeCell ref="H138:H139"/>
    <mergeCell ref="I138:I139"/>
    <mergeCell ref="Q4:Q5"/>
    <mergeCell ref="Y138:Y139"/>
    <mergeCell ref="U138:U139"/>
    <mergeCell ref="W138:W139"/>
    <mergeCell ref="X138:X139"/>
    <mergeCell ref="T138:T139"/>
    <mergeCell ref="Q120:Q121"/>
    <mergeCell ref="T66:T67"/>
    <mergeCell ref="Y66:Y67"/>
    <mergeCell ref="P136:P137"/>
    <mergeCell ref="P138:P139"/>
    <mergeCell ref="BI138:BI139"/>
    <mergeCell ref="AX4:AX5"/>
    <mergeCell ref="AX6:AX7"/>
    <mergeCell ref="AX8:AX9"/>
    <mergeCell ref="AX10:AX11"/>
    <mergeCell ref="AX12:AX13"/>
    <mergeCell ref="AX14:AX15"/>
    <mergeCell ref="AX64:AX65"/>
    <mergeCell ref="D140:D141"/>
    <mergeCell ref="F140:F141"/>
    <mergeCell ref="G140:G141"/>
    <mergeCell ref="O138:O139"/>
    <mergeCell ref="H140:H141"/>
    <mergeCell ref="I140:I141"/>
    <mergeCell ref="L140:L141"/>
    <mergeCell ref="J140:J141"/>
    <mergeCell ref="M140:M141"/>
    <mergeCell ref="E138:E139"/>
    <mergeCell ref="O140:O141"/>
    <mergeCell ref="Y140:Y141"/>
    <mergeCell ref="U140:U141"/>
    <mergeCell ref="W140:W141"/>
    <mergeCell ref="Q140:Q141"/>
    <mergeCell ref="K140:K141"/>
    <mergeCell ref="T140:T141"/>
    <mergeCell ref="P140:P141"/>
    <mergeCell ref="R140:R141"/>
    <mergeCell ref="N140:N141"/>
    <mergeCell ref="B142:B143"/>
    <mergeCell ref="D142:D143"/>
    <mergeCell ref="F142:F143"/>
    <mergeCell ref="G142:G143"/>
    <mergeCell ref="H142:H143"/>
    <mergeCell ref="I142:I143"/>
    <mergeCell ref="L142:L143"/>
    <mergeCell ref="J142:J143"/>
    <mergeCell ref="K148:K149"/>
    <mergeCell ref="W150:W151"/>
    <mergeCell ref="O164:O165"/>
    <mergeCell ref="Q142:Q143"/>
    <mergeCell ref="Q154:Q155"/>
    <mergeCell ref="O142:O143"/>
    <mergeCell ref="M142:M143"/>
    <mergeCell ref="N142:N143"/>
    <mergeCell ref="O144:O145"/>
    <mergeCell ref="O154:O155"/>
    <mergeCell ref="I144:I145"/>
    <mergeCell ref="BI140:BI141"/>
    <mergeCell ref="X140:X141"/>
    <mergeCell ref="P154:P155"/>
    <mergeCell ref="P142:P143"/>
    <mergeCell ref="R142:R143"/>
    <mergeCell ref="BI142:BI143"/>
    <mergeCell ref="BI144:BI145"/>
    <mergeCell ref="BI148:BI149"/>
    <mergeCell ref="P144:P145"/>
    <mergeCell ref="M144:M145"/>
    <mergeCell ref="N144:N145"/>
    <mergeCell ref="B148:B149"/>
    <mergeCell ref="D148:D149"/>
    <mergeCell ref="F148:F149"/>
    <mergeCell ref="G148:G149"/>
    <mergeCell ref="H148:H149"/>
    <mergeCell ref="I148:I149"/>
    <mergeCell ref="B144:B145"/>
    <mergeCell ref="D144:D145"/>
    <mergeCell ref="D150:D151"/>
    <mergeCell ref="F150:F151"/>
    <mergeCell ref="G150:G151"/>
    <mergeCell ref="H150:H151"/>
    <mergeCell ref="I150:I151"/>
    <mergeCell ref="L144:L145"/>
    <mergeCell ref="J144:J145"/>
    <mergeCell ref="F144:F145"/>
    <mergeCell ref="G144:G145"/>
    <mergeCell ref="H144:H145"/>
    <mergeCell ref="J150:J151"/>
    <mergeCell ref="N150:N151"/>
    <mergeCell ref="T150:T151"/>
    <mergeCell ref="P150:P151"/>
    <mergeCell ref="R150:R151"/>
    <mergeCell ref="B152:B153"/>
    <mergeCell ref="D152:D153"/>
    <mergeCell ref="F152:F153"/>
    <mergeCell ref="G152:G153"/>
    <mergeCell ref="H152:H153"/>
    <mergeCell ref="I152:I153"/>
    <mergeCell ref="E152:E153"/>
    <mergeCell ref="X150:X151"/>
    <mergeCell ref="BI150:BI151"/>
    <mergeCell ref="J152:J153"/>
    <mergeCell ref="M152:M153"/>
    <mergeCell ref="N152:N153"/>
    <mergeCell ref="P152:P153"/>
    <mergeCell ref="R152:R153"/>
    <mergeCell ref="O152:O153"/>
    <mergeCell ref="Q152:Q153"/>
    <mergeCell ref="BI152:BI153"/>
    <mergeCell ref="N42:N43"/>
    <mergeCell ref="N62:N63"/>
    <mergeCell ref="M82:M83"/>
    <mergeCell ref="N82:N83"/>
    <mergeCell ref="N84:N85"/>
    <mergeCell ref="N46:N47"/>
    <mergeCell ref="N10:N11"/>
    <mergeCell ref="N12:N13"/>
    <mergeCell ref="N14:N15"/>
    <mergeCell ref="AX22:AX23"/>
    <mergeCell ref="AX24:AX25"/>
    <mergeCell ref="Q12:Q13"/>
    <mergeCell ref="Q14:Q15"/>
    <mergeCell ref="Q16:Q17"/>
    <mergeCell ref="R16:R17"/>
    <mergeCell ref="N16:N17"/>
    <mergeCell ref="AX104:AX105"/>
    <mergeCell ref="AX108:AX109"/>
    <mergeCell ref="AX110:AX111"/>
    <mergeCell ref="AX112:AX113"/>
    <mergeCell ref="AX78:AX79"/>
    <mergeCell ref="Y112:Y113"/>
    <mergeCell ref="U112:U113"/>
    <mergeCell ref="W112:W113"/>
    <mergeCell ref="X112:X113"/>
    <mergeCell ref="W124:W125"/>
    <mergeCell ref="Y124:Y125"/>
    <mergeCell ref="U124:U125"/>
    <mergeCell ref="AX134:AX135"/>
    <mergeCell ref="AX136:AX137"/>
    <mergeCell ref="AX138:AX139"/>
    <mergeCell ref="AX140:AX141"/>
    <mergeCell ref="AX128:AX129"/>
    <mergeCell ref="AX114:AX115"/>
    <mergeCell ref="AX116:AX117"/>
    <mergeCell ref="AX118:AX119"/>
    <mergeCell ref="AX142:AX143"/>
    <mergeCell ref="AX144:AX145"/>
    <mergeCell ref="AX148:AX149"/>
    <mergeCell ref="AX150:AX151"/>
    <mergeCell ref="AX120:AX121"/>
    <mergeCell ref="AX122:AX123"/>
    <mergeCell ref="AX124:AX125"/>
    <mergeCell ref="AX126:AX127"/>
    <mergeCell ref="AX130:AX131"/>
    <mergeCell ref="AX132:AX133"/>
    <mergeCell ref="T32:T33"/>
    <mergeCell ref="AY2:BI2"/>
    <mergeCell ref="BG6:BG7"/>
    <mergeCell ref="BH6:BH7"/>
    <mergeCell ref="AY8:AY9"/>
    <mergeCell ref="AZ8:AZ9"/>
    <mergeCell ref="AX58:AX59"/>
    <mergeCell ref="AX28:AX29"/>
    <mergeCell ref="BH68:BH69"/>
    <mergeCell ref="Y32:Y33"/>
    <mergeCell ref="W32:W33"/>
    <mergeCell ref="AX46:AX47"/>
    <mergeCell ref="X46:X47"/>
    <mergeCell ref="W46:W47"/>
    <mergeCell ref="AX36:AX37"/>
    <mergeCell ref="AX42:AX43"/>
    <mergeCell ref="AX44:AX45"/>
    <mergeCell ref="Y46:Y47"/>
    <mergeCell ref="X32:X33"/>
    <mergeCell ref="AZ76:AZ77"/>
    <mergeCell ref="BA92:BA93"/>
    <mergeCell ref="BB92:BB93"/>
    <mergeCell ref="AY60:AY61"/>
    <mergeCell ref="AZ60:AZ61"/>
    <mergeCell ref="AY66:AY67"/>
    <mergeCell ref="AY84:AY85"/>
    <mergeCell ref="AX82:AX83"/>
    <mergeCell ref="R80:R81"/>
    <mergeCell ref="P78:P79"/>
    <mergeCell ref="AX84:AX85"/>
    <mergeCell ref="Q84:Q85"/>
    <mergeCell ref="Q82:Q83"/>
    <mergeCell ref="K62:K63"/>
    <mergeCell ref="K64:K65"/>
    <mergeCell ref="K66:K67"/>
    <mergeCell ref="BA68:BA69"/>
    <mergeCell ref="BB68:BB69"/>
    <mergeCell ref="AY68:AY69"/>
    <mergeCell ref="AZ68:AZ69"/>
    <mergeCell ref="P62:P63"/>
    <mergeCell ref="M68:M69"/>
    <mergeCell ref="AZ66:AZ67"/>
    <mergeCell ref="AZ100:AZ101"/>
    <mergeCell ref="BA100:BA101"/>
    <mergeCell ref="BB100:BB101"/>
    <mergeCell ref="AY110:AY111"/>
    <mergeCell ref="AZ110:AZ111"/>
    <mergeCell ref="BA110:BA111"/>
    <mergeCell ref="BB110:BB111"/>
    <mergeCell ref="BA106:BA107"/>
    <mergeCell ref="AY106:AY107"/>
    <mergeCell ref="AZ106:AZ107"/>
    <mergeCell ref="K24:K25"/>
    <mergeCell ref="K48:K49"/>
    <mergeCell ref="K28:K29"/>
    <mergeCell ref="BA132:BA133"/>
    <mergeCell ref="AZ42:AZ43"/>
    <mergeCell ref="BA42:BA43"/>
    <mergeCell ref="AY56:AY57"/>
    <mergeCell ref="BA88:BA89"/>
    <mergeCell ref="AY76:AY77"/>
    <mergeCell ref="AY24:AY25"/>
    <mergeCell ref="K96:K97"/>
    <mergeCell ref="BB96:BB97"/>
    <mergeCell ref="BB38:BB39"/>
    <mergeCell ref="BB40:BB41"/>
    <mergeCell ref="AY42:AY43"/>
    <mergeCell ref="K40:K41"/>
    <mergeCell ref="AX68:AX69"/>
    <mergeCell ref="AY78:AY79"/>
    <mergeCell ref="AZ78:AZ79"/>
    <mergeCell ref="K78:K79"/>
    <mergeCell ref="K12:K13"/>
    <mergeCell ref="K16:K17"/>
    <mergeCell ref="BA6:BA7"/>
    <mergeCell ref="BB6:BB7"/>
    <mergeCell ref="K22:K23"/>
    <mergeCell ref="O8:O9"/>
    <mergeCell ref="O10:O11"/>
    <mergeCell ref="Q8:Q9"/>
    <mergeCell ref="Q10:Q11"/>
    <mergeCell ref="N8:N9"/>
    <mergeCell ref="BC6:BC7"/>
    <mergeCell ref="BF6:BF7"/>
    <mergeCell ref="BG8:BG9"/>
    <mergeCell ref="BH8:BH9"/>
    <mergeCell ref="AY10:AY11"/>
    <mergeCell ref="AZ10:AZ11"/>
    <mergeCell ref="BA10:BA11"/>
    <mergeCell ref="BB10:BB11"/>
    <mergeCell ref="BC10:BC11"/>
    <mergeCell ref="BF10:BF11"/>
    <mergeCell ref="BF12:BF13"/>
    <mergeCell ref="BG12:BG13"/>
    <mergeCell ref="BH12:BH13"/>
    <mergeCell ref="AY36:AY37"/>
    <mergeCell ref="AZ36:AZ37"/>
    <mergeCell ref="BA36:BA37"/>
    <mergeCell ref="BB36:BB37"/>
    <mergeCell ref="BC36:BC37"/>
    <mergeCell ref="BF36:BF37"/>
    <mergeCell ref="BF16:BF17"/>
    <mergeCell ref="BG16:BG17"/>
    <mergeCell ref="BH16:BH17"/>
    <mergeCell ref="BA64:BA65"/>
    <mergeCell ref="BB64:BB65"/>
    <mergeCell ref="BC64:BC65"/>
    <mergeCell ref="BF64:BF65"/>
    <mergeCell ref="BG64:BG65"/>
    <mergeCell ref="BH64:BH65"/>
    <mergeCell ref="BH60:BH61"/>
    <mergeCell ref="BC16:BC17"/>
    <mergeCell ref="BH24:BH25"/>
    <mergeCell ref="BH32:BH33"/>
    <mergeCell ref="BG34:BG35"/>
    <mergeCell ref="BH34:BH35"/>
    <mergeCell ref="BF34:BF35"/>
    <mergeCell ref="BE32:BE33"/>
    <mergeCell ref="BE34:BE35"/>
    <mergeCell ref="BF92:BF93"/>
    <mergeCell ref="BC24:BC25"/>
    <mergeCell ref="BF24:BF25"/>
    <mergeCell ref="BG24:BG25"/>
    <mergeCell ref="AZ24:AZ25"/>
    <mergeCell ref="BA24:BA25"/>
    <mergeCell ref="BB24:BB25"/>
    <mergeCell ref="BG32:BG33"/>
    <mergeCell ref="BC38:BC39"/>
    <mergeCell ref="AZ32:AZ33"/>
    <mergeCell ref="BG38:BG39"/>
    <mergeCell ref="BF90:BF91"/>
    <mergeCell ref="AY96:AY97"/>
    <mergeCell ref="AZ96:AZ97"/>
    <mergeCell ref="BC86:BC87"/>
    <mergeCell ref="BG96:BG97"/>
    <mergeCell ref="BA86:BA87"/>
    <mergeCell ref="AY46:AY47"/>
    <mergeCell ref="AZ46:AZ47"/>
    <mergeCell ref="BC92:BC93"/>
    <mergeCell ref="BH38:BH39"/>
    <mergeCell ref="BF40:BF41"/>
    <mergeCell ref="BG40:BG41"/>
    <mergeCell ref="BH40:BH41"/>
    <mergeCell ref="BB42:BB43"/>
    <mergeCell ref="BC42:BC43"/>
    <mergeCell ref="BF42:BF43"/>
    <mergeCell ref="BG42:BG43"/>
    <mergeCell ref="BH42:BH43"/>
    <mergeCell ref="BF38:BF39"/>
    <mergeCell ref="A78:A79"/>
    <mergeCell ref="A66:A67"/>
    <mergeCell ref="A68:A69"/>
    <mergeCell ref="BG54:BG55"/>
    <mergeCell ref="BH54:BH55"/>
    <mergeCell ref="A136:A137"/>
    <mergeCell ref="BC60:BC61"/>
    <mergeCell ref="BF60:BF61"/>
    <mergeCell ref="BG60:BG61"/>
    <mergeCell ref="BB60:BB61"/>
    <mergeCell ref="A46:A47"/>
    <mergeCell ref="A90:A91"/>
    <mergeCell ref="A110:A111"/>
    <mergeCell ref="AZ86:AZ87"/>
    <mergeCell ref="AY86:AY87"/>
    <mergeCell ref="AY82:AY83"/>
    <mergeCell ref="AY100:AY101"/>
    <mergeCell ref="AY94:AY95"/>
    <mergeCell ref="AZ94:AZ95"/>
    <mergeCell ref="A138:A139"/>
    <mergeCell ref="A150:A151"/>
    <mergeCell ref="A84:A85"/>
    <mergeCell ref="BB58:BB59"/>
    <mergeCell ref="BC54:BC55"/>
    <mergeCell ref="BF54:BF55"/>
    <mergeCell ref="BC58:BC59"/>
    <mergeCell ref="AY58:AY59"/>
    <mergeCell ref="AZ58:AZ59"/>
    <mergeCell ref="BA58:BA59"/>
    <mergeCell ref="BF62:BF63"/>
    <mergeCell ref="BB62:BB63"/>
    <mergeCell ref="BC62:BC63"/>
    <mergeCell ref="BE62:BE63"/>
    <mergeCell ref="BA30:BA31"/>
    <mergeCell ref="AZ30:AZ31"/>
    <mergeCell ref="BA32:BA33"/>
    <mergeCell ref="BB32:BB33"/>
    <mergeCell ref="BC32:BC33"/>
    <mergeCell ref="BF32:BF33"/>
    <mergeCell ref="BC68:BC69"/>
    <mergeCell ref="BF68:BF69"/>
    <mergeCell ref="BG68:BG69"/>
    <mergeCell ref="BA66:BA67"/>
    <mergeCell ref="BB66:BB67"/>
    <mergeCell ref="BC66:BC67"/>
    <mergeCell ref="BF66:BF67"/>
    <mergeCell ref="BG66:BG67"/>
    <mergeCell ref="BC78:BC79"/>
    <mergeCell ref="BF78:BF79"/>
    <mergeCell ref="BG78:BG79"/>
    <mergeCell ref="BH78:BH79"/>
    <mergeCell ref="BC80:BC81"/>
    <mergeCell ref="BB86:BB87"/>
    <mergeCell ref="BG80:BG81"/>
    <mergeCell ref="BH80:BH81"/>
    <mergeCell ref="BB82:BB83"/>
    <mergeCell ref="BC82:BC83"/>
    <mergeCell ref="BH82:BH83"/>
    <mergeCell ref="BC84:BC85"/>
    <mergeCell ref="BF84:BF85"/>
    <mergeCell ref="BG84:BG85"/>
    <mergeCell ref="BH84:BH85"/>
    <mergeCell ref="BF82:BF83"/>
    <mergeCell ref="BD84:BD85"/>
    <mergeCell ref="BE82:BE83"/>
    <mergeCell ref="BE84:BE85"/>
    <mergeCell ref="BA94:BA95"/>
    <mergeCell ref="BB94:BB95"/>
    <mergeCell ref="BC94:BC95"/>
    <mergeCell ref="BF94:BF95"/>
    <mergeCell ref="BG94:BG95"/>
    <mergeCell ref="BH94:BH95"/>
    <mergeCell ref="BC104:BC105"/>
    <mergeCell ref="BF104:BF105"/>
    <mergeCell ref="BG104:BG105"/>
    <mergeCell ref="BH104:BH105"/>
    <mergeCell ref="BF162:BF163"/>
    <mergeCell ref="BC162:BC163"/>
    <mergeCell ref="BG110:BG111"/>
    <mergeCell ref="BH110:BH111"/>
    <mergeCell ref="BC108:BC109"/>
    <mergeCell ref="BG112:BG113"/>
    <mergeCell ref="BC110:BC111"/>
    <mergeCell ref="BF110:BF111"/>
    <mergeCell ref="BC116:BC117"/>
    <mergeCell ref="BF116:BF117"/>
    <mergeCell ref="BA120:BA121"/>
    <mergeCell ref="BB120:BB121"/>
    <mergeCell ref="BF120:BF121"/>
    <mergeCell ref="BD112:BD113"/>
    <mergeCell ref="BD114:BD115"/>
    <mergeCell ref="BD116:BD117"/>
    <mergeCell ref="AZ112:AZ113"/>
    <mergeCell ref="BA112:BA113"/>
    <mergeCell ref="BB112:BB113"/>
    <mergeCell ref="BC112:BC113"/>
    <mergeCell ref="BF112:BF113"/>
    <mergeCell ref="BA162:BA163"/>
    <mergeCell ref="BC132:BC133"/>
    <mergeCell ref="BF132:BF133"/>
    <mergeCell ref="BF142:BF143"/>
    <mergeCell ref="BB132:BB133"/>
    <mergeCell ref="BH112:BH113"/>
    <mergeCell ref="AY114:AY115"/>
    <mergeCell ref="AZ114:AZ115"/>
    <mergeCell ref="BA114:BA115"/>
    <mergeCell ref="BB114:BB115"/>
    <mergeCell ref="BC114:BC115"/>
    <mergeCell ref="BF114:BF115"/>
    <mergeCell ref="BG114:BG115"/>
    <mergeCell ref="BH114:BH115"/>
    <mergeCell ref="AY112:AY113"/>
    <mergeCell ref="BG116:BG117"/>
    <mergeCell ref="BH116:BH117"/>
    <mergeCell ref="AY118:AY119"/>
    <mergeCell ref="AZ118:AZ119"/>
    <mergeCell ref="BA118:BA119"/>
    <mergeCell ref="BB118:BB119"/>
    <mergeCell ref="BC118:BC119"/>
    <mergeCell ref="BF118:BF119"/>
    <mergeCell ref="BG118:BG119"/>
    <mergeCell ref="BH118:BH119"/>
    <mergeCell ref="BH120:BH121"/>
    <mergeCell ref="AY122:AY123"/>
    <mergeCell ref="AZ122:AZ123"/>
    <mergeCell ref="BA122:BA123"/>
    <mergeCell ref="BB122:BB123"/>
    <mergeCell ref="BC122:BC123"/>
    <mergeCell ref="BF122:BF123"/>
    <mergeCell ref="BG122:BG123"/>
    <mergeCell ref="BH122:BH123"/>
    <mergeCell ref="BA124:BA125"/>
    <mergeCell ref="BB124:BB125"/>
    <mergeCell ref="BC124:BC125"/>
    <mergeCell ref="BF124:BF125"/>
    <mergeCell ref="BG124:BG125"/>
    <mergeCell ref="BG120:BG121"/>
    <mergeCell ref="BH124:BH125"/>
    <mergeCell ref="AY126:AY127"/>
    <mergeCell ref="AZ126:AZ127"/>
    <mergeCell ref="BA126:BA127"/>
    <mergeCell ref="BB126:BB127"/>
    <mergeCell ref="BC126:BC127"/>
    <mergeCell ref="BF126:BF127"/>
    <mergeCell ref="BG126:BG127"/>
    <mergeCell ref="BH126:BH127"/>
    <mergeCell ref="AZ124:AZ125"/>
    <mergeCell ref="AY128:AY129"/>
    <mergeCell ref="AZ128:AZ129"/>
    <mergeCell ref="BA128:BA129"/>
    <mergeCell ref="BB128:BB129"/>
    <mergeCell ref="BC128:BC129"/>
    <mergeCell ref="BF128:BF129"/>
    <mergeCell ref="BG128:BG129"/>
    <mergeCell ref="BH128:BH129"/>
    <mergeCell ref="AY130:AY131"/>
    <mergeCell ref="AZ130:AZ131"/>
    <mergeCell ref="BA130:BA131"/>
    <mergeCell ref="BB130:BB131"/>
    <mergeCell ref="BC130:BC131"/>
    <mergeCell ref="BF130:BF131"/>
    <mergeCell ref="BG130:BG131"/>
    <mergeCell ref="BH130:BH131"/>
    <mergeCell ref="BG132:BG133"/>
    <mergeCell ref="BH132:BH133"/>
    <mergeCell ref="AY134:AY135"/>
    <mergeCell ref="AZ134:AZ135"/>
    <mergeCell ref="BA134:BA135"/>
    <mergeCell ref="BB134:BB135"/>
    <mergeCell ref="BC134:BC135"/>
    <mergeCell ref="BF134:BF135"/>
    <mergeCell ref="BG134:BG135"/>
    <mergeCell ref="BH134:BH135"/>
    <mergeCell ref="AY136:AY137"/>
    <mergeCell ref="AZ136:AZ137"/>
    <mergeCell ref="BA136:BA137"/>
    <mergeCell ref="BB136:BB137"/>
    <mergeCell ref="BC136:BC137"/>
    <mergeCell ref="BF136:BF137"/>
    <mergeCell ref="BG136:BG137"/>
    <mergeCell ref="BH136:BH137"/>
    <mergeCell ref="AY138:AY139"/>
    <mergeCell ref="AZ138:AZ139"/>
    <mergeCell ref="BA138:BA139"/>
    <mergeCell ref="BB138:BB139"/>
    <mergeCell ref="BC138:BC139"/>
    <mergeCell ref="BF138:BF139"/>
    <mergeCell ref="BG138:BG139"/>
    <mergeCell ref="BH138:BH139"/>
    <mergeCell ref="BH140:BH141"/>
    <mergeCell ref="BC144:BC145"/>
    <mergeCell ref="BF144:BF145"/>
    <mergeCell ref="BG144:BG145"/>
    <mergeCell ref="BH144:BH145"/>
    <mergeCell ref="AY140:AY141"/>
    <mergeCell ref="AZ140:AZ141"/>
    <mergeCell ref="BA140:BA141"/>
    <mergeCell ref="BB140:BB141"/>
    <mergeCell ref="BC140:BC141"/>
    <mergeCell ref="BG140:BG141"/>
    <mergeCell ref="BF140:BF141"/>
    <mergeCell ref="BG148:BG149"/>
    <mergeCell ref="BE140:BE141"/>
    <mergeCell ref="BE142:BE143"/>
    <mergeCell ref="BE144:BE145"/>
    <mergeCell ref="BF150:BF151"/>
    <mergeCell ref="AY142:AY143"/>
    <mergeCell ref="AZ142:AZ143"/>
    <mergeCell ref="BA142:BA143"/>
    <mergeCell ref="BB142:BB143"/>
    <mergeCell ref="BC142:BC143"/>
    <mergeCell ref="BF148:BF149"/>
    <mergeCell ref="BG142:BG143"/>
    <mergeCell ref="BH142:BH143"/>
    <mergeCell ref="AY144:AY145"/>
    <mergeCell ref="AZ144:AZ145"/>
    <mergeCell ref="BA144:BA145"/>
    <mergeCell ref="BB144:BB145"/>
    <mergeCell ref="BG150:BG151"/>
    <mergeCell ref="BH150:BH151"/>
    <mergeCell ref="AY148:AY149"/>
    <mergeCell ref="AZ148:AZ149"/>
    <mergeCell ref="BA148:BA149"/>
    <mergeCell ref="BB148:BB149"/>
    <mergeCell ref="BC148:BC149"/>
    <mergeCell ref="AY150:AY151"/>
    <mergeCell ref="AZ150:AZ151"/>
    <mergeCell ref="BA150:BA151"/>
    <mergeCell ref="A100:A101"/>
    <mergeCell ref="BC152:BC153"/>
    <mergeCell ref="BF152:BF153"/>
    <mergeCell ref="AY4:AY5"/>
    <mergeCell ref="AZ4:AZ5"/>
    <mergeCell ref="BA4:BA5"/>
    <mergeCell ref="BB4:BB5"/>
    <mergeCell ref="BC4:BC5"/>
    <mergeCell ref="BF4:BF5"/>
    <mergeCell ref="BB150:BB151"/>
    <mergeCell ref="AY108:AY109"/>
    <mergeCell ref="N106:N107"/>
    <mergeCell ref="M100:M101"/>
    <mergeCell ref="S102:S103"/>
    <mergeCell ref="AX94:AX95"/>
    <mergeCell ref="AX102:AX103"/>
    <mergeCell ref="A36:A37"/>
    <mergeCell ref="A62:A63"/>
    <mergeCell ref="A24:A25"/>
    <mergeCell ref="A26:A27"/>
    <mergeCell ref="A102:A103"/>
    <mergeCell ref="A76:A77"/>
    <mergeCell ref="A70:A71"/>
    <mergeCell ref="A94:A95"/>
    <mergeCell ref="A128:A129"/>
    <mergeCell ref="A130:A131"/>
    <mergeCell ref="O120:O121"/>
    <mergeCell ref="I128:I129"/>
    <mergeCell ref="J128:J129"/>
    <mergeCell ref="A118:A119"/>
    <mergeCell ref="N130:N131"/>
    <mergeCell ref="O126:O127"/>
    <mergeCell ref="O128:O129"/>
    <mergeCell ref="M130:M131"/>
    <mergeCell ref="A132:A133"/>
    <mergeCell ref="A134:A135"/>
    <mergeCell ref="A124:A125"/>
    <mergeCell ref="O130:O131"/>
    <mergeCell ref="O132:O133"/>
    <mergeCell ref="O134:O135"/>
    <mergeCell ref="L134:L135"/>
    <mergeCell ref="J134:J135"/>
    <mergeCell ref="M134:M135"/>
    <mergeCell ref="L132:L133"/>
    <mergeCell ref="BC40:BC41"/>
    <mergeCell ref="A126:A127"/>
    <mergeCell ref="A114:A115"/>
    <mergeCell ref="A116:A117"/>
    <mergeCell ref="A120:A121"/>
    <mergeCell ref="A112:A113"/>
    <mergeCell ref="O122:O123"/>
    <mergeCell ref="O124:O125"/>
    <mergeCell ref="A104:A105"/>
    <mergeCell ref="A108:A109"/>
    <mergeCell ref="A152:A153"/>
    <mergeCell ref="A154:A155"/>
    <mergeCell ref="S110:S111"/>
    <mergeCell ref="S112:S113"/>
    <mergeCell ref="S116:S117"/>
    <mergeCell ref="S154:S155"/>
    <mergeCell ref="A140:A141"/>
    <mergeCell ref="A142:A143"/>
    <mergeCell ref="A148:A149"/>
    <mergeCell ref="A144:A145"/>
    <mergeCell ref="B92:B93"/>
    <mergeCell ref="B96:B97"/>
    <mergeCell ref="S32:S33"/>
    <mergeCell ref="S46:S47"/>
    <mergeCell ref="S66:S67"/>
    <mergeCell ref="O64:O65"/>
    <mergeCell ref="O62:O63"/>
    <mergeCell ref="Q34:Q35"/>
    <mergeCell ref="Q36:Q37"/>
    <mergeCell ref="Q38:Q39"/>
    <mergeCell ref="K8:K9"/>
    <mergeCell ref="BJ32:BJ33"/>
    <mergeCell ref="BJ34:BJ35"/>
    <mergeCell ref="BJ24:BJ25"/>
    <mergeCell ref="BJ26:BJ27"/>
    <mergeCell ref="BJ28:BJ29"/>
    <mergeCell ref="BJ18:BJ19"/>
    <mergeCell ref="BJ30:BJ31"/>
    <mergeCell ref="S164:S165"/>
    <mergeCell ref="BJ4:BJ5"/>
    <mergeCell ref="BJ6:BJ7"/>
    <mergeCell ref="BJ8:BJ9"/>
    <mergeCell ref="BJ12:BJ13"/>
    <mergeCell ref="BJ36:BJ37"/>
    <mergeCell ref="BJ16:BJ17"/>
    <mergeCell ref="BJ20:BJ21"/>
    <mergeCell ref="BJ14:BJ15"/>
    <mergeCell ref="BJ22:BJ23"/>
    <mergeCell ref="BJ38:BJ39"/>
    <mergeCell ref="BJ40:BJ41"/>
    <mergeCell ref="BJ42:BJ43"/>
    <mergeCell ref="BJ44:BJ45"/>
    <mergeCell ref="BJ52:BJ53"/>
    <mergeCell ref="BJ58:BJ59"/>
    <mergeCell ref="BJ60:BJ61"/>
    <mergeCell ref="BJ66:BJ67"/>
    <mergeCell ref="BJ62:BJ63"/>
    <mergeCell ref="BJ64:BJ65"/>
    <mergeCell ref="BJ68:BJ69"/>
    <mergeCell ref="BJ76:BJ77"/>
    <mergeCell ref="BJ78:BJ79"/>
    <mergeCell ref="BJ82:BJ83"/>
    <mergeCell ref="BJ84:BJ85"/>
    <mergeCell ref="BJ70:BJ71"/>
    <mergeCell ref="BJ86:BJ87"/>
    <mergeCell ref="BJ88:BJ89"/>
    <mergeCell ref="BJ90:BJ91"/>
    <mergeCell ref="BJ94:BJ95"/>
    <mergeCell ref="BJ102:BJ103"/>
    <mergeCell ref="BJ96:BJ97"/>
    <mergeCell ref="BJ100:BJ101"/>
    <mergeCell ref="BJ106:BJ107"/>
    <mergeCell ref="BJ108:BJ109"/>
    <mergeCell ref="BJ110:BJ111"/>
    <mergeCell ref="BJ112:BJ113"/>
    <mergeCell ref="BJ114:BJ115"/>
    <mergeCell ref="BJ116:BJ117"/>
    <mergeCell ref="BJ140:BJ141"/>
    <mergeCell ref="BJ118:BJ119"/>
    <mergeCell ref="BJ120:BJ121"/>
    <mergeCell ref="BJ122:BJ123"/>
    <mergeCell ref="BJ124:BJ125"/>
    <mergeCell ref="BJ126:BJ127"/>
    <mergeCell ref="BJ128:BJ129"/>
    <mergeCell ref="BJ144:BJ145"/>
    <mergeCell ref="BJ148:BJ149"/>
    <mergeCell ref="BJ150:BJ151"/>
    <mergeCell ref="BJ152:BJ153"/>
    <mergeCell ref="BJ154:BJ155"/>
    <mergeCell ref="BJ130:BJ131"/>
    <mergeCell ref="BJ132:BJ133"/>
    <mergeCell ref="BJ134:BJ135"/>
    <mergeCell ref="BJ136:BJ137"/>
    <mergeCell ref="BJ138:BJ139"/>
    <mergeCell ref="BJ164:BJ165"/>
    <mergeCell ref="A92:A93"/>
    <mergeCell ref="L70:L71"/>
    <mergeCell ref="M70:M71"/>
    <mergeCell ref="N70:N71"/>
    <mergeCell ref="M72:M73"/>
    <mergeCell ref="L74:L75"/>
    <mergeCell ref="M92:M93"/>
    <mergeCell ref="J92:J93"/>
    <mergeCell ref="BJ142:BJ143"/>
    <mergeCell ref="R162:R163"/>
    <mergeCell ref="BJ160:BJ161"/>
    <mergeCell ref="S158:S159"/>
    <mergeCell ref="BF158:BF159"/>
    <mergeCell ref="AZ158:AZ159"/>
    <mergeCell ref="BA158:BA159"/>
    <mergeCell ref="BB158:BB159"/>
    <mergeCell ref="BC158:BC159"/>
    <mergeCell ref="BG160:BG161"/>
    <mergeCell ref="BH160:BH161"/>
    <mergeCell ref="O72:O73"/>
    <mergeCell ref="R72:R73"/>
    <mergeCell ref="H70:H71"/>
    <mergeCell ref="I70:I71"/>
    <mergeCell ref="I74:I75"/>
    <mergeCell ref="O70:O71"/>
    <mergeCell ref="K72:K73"/>
    <mergeCell ref="K74:K75"/>
    <mergeCell ref="Q72:Q73"/>
    <mergeCell ref="R70:R71"/>
    <mergeCell ref="B102:B103"/>
    <mergeCell ref="B156:B157"/>
    <mergeCell ref="B162:B163"/>
    <mergeCell ref="B168:B169"/>
    <mergeCell ref="B150:B151"/>
    <mergeCell ref="B136:B137"/>
    <mergeCell ref="B124:B125"/>
    <mergeCell ref="B122:B123"/>
    <mergeCell ref="B140:B141"/>
    <mergeCell ref="B134:B135"/>
    <mergeCell ref="G172:G173"/>
    <mergeCell ref="H172:H173"/>
    <mergeCell ref="I172:I173"/>
    <mergeCell ref="J172:J173"/>
    <mergeCell ref="L172:L173"/>
    <mergeCell ref="M172:M173"/>
    <mergeCell ref="Q156:Q157"/>
    <mergeCell ref="J162:J163"/>
    <mergeCell ref="H100:H101"/>
    <mergeCell ref="I100:I101"/>
    <mergeCell ref="Y172:Y173"/>
    <mergeCell ref="R172:R173"/>
    <mergeCell ref="S172:S173"/>
    <mergeCell ref="N172:N173"/>
    <mergeCell ref="R158:R159"/>
    <mergeCell ref="O162:O163"/>
    <mergeCell ref="O172:O173"/>
    <mergeCell ref="Q172:Q173"/>
    <mergeCell ref="O158:O159"/>
    <mergeCell ref="N156:N157"/>
    <mergeCell ref="M156:M157"/>
    <mergeCell ref="J100:J101"/>
    <mergeCell ref="M162:M163"/>
    <mergeCell ref="O156:O157"/>
    <mergeCell ref="L152:L153"/>
    <mergeCell ref="K152:K153"/>
    <mergeCell ref="A170:A171"/>
    <mergeCell ref="S166:S167"/>
    <mergeCell ref="H168:H169"/>
    <mergeCell ref="Y102:Y103"/>
    <mergeCell ref="I102:I103"/>
    <mergeCell ref="H102:H103"/>
    <mergeCell ref="A156:A157"/>
    <mergeCell ref="N102:N103"/>
    <mergeCell ref="L170:L171"/>
    <mergeCell ref="R156:R157"/>
    <mergeCell ref="AL146:AO146"/>
    <mergeCell ref="AQ146:AQ147"/>
    <mergeCell ref="AR146:AT146"/>
    <mergeCell ref="AU146:AU147"/>
    <mergeCell ref="AV146:AV147"/>
    <mergeCell ref="AX146:AX147"/>
    <mergeCell ref="J146:R146"/>
    <mergeCell ref="S146:Y146"/>
    <mergeCell ref="Z146:AB146"/>
    <mergeCell ref="AC146:AE146"/>
    <mergeCell ref="AH146:AH147"/>
    <mergeCell ref="AI146:AK146"/>
    <mergeCell ref="AX98:AX99"/>
    <mergeCell ref="AY98:BI98"/>
    <mergeCell ref="A146:A147"/>
    <mergeCell ref="B146:B147"/>
    <mergeCell ref="D146:D147"/>
    <mergeCell ref="E146:E147"/>
    <mergeCell ref="F146:F147"/>
    <mergeCell ref="G146:G147"/>
    <mergeCell ref="H146:H147"/>
    <mergeCell ref="I146:I147"/>
    <mergeCell ref="AI98:AK98"/>
    <mergeCell ref="AL98:AO98"/>
    <mergeCell ref="AQ98:AQ99"/>
    <mergeCell ref="AR98:AT98"/>
    <mergeCell ref="AU98:AU99"/>
    <mergeCell ref="AV98:AV99"/>
    <mergeCell ref="I98:I99"/>
    <mergeCell ref="J98:R98"/>
    <mergeCell ref="S98:Y98"/>
    <mergeCell ref="Z98:AB98"/>
    <mergeCell ref="AC98:AE98"/>
    <mergeCell ref="AH98:AH99"/>
    <mergeCell ref="AU50:AU51"/>
    <mergeCell ref="AV50:AV51"/>
    <mergeCell ref="AX50:AX51"/>
    <mergeCell ref="A98:A99"/>
    <mergeCell ref="B98:B99"/>
    <mergeCell ref="D98:D99"/>
    <mergeCell ref="E98:E99"/>
    <mergeCell ref="F98:F99"/>
    <mergeCell ref="G98:G99"/>
    <mergeCell ref="H98:H99"/>
    <mergeCell ref="AC50:AE50"/>
    <mergeCell ref="AH50:AH51"/>
    <mergeCell ref="AI50:AK50"/>
    <mergeCell ref="AL50:AO50"/>
    <mergeCell ref="AQ50:AQ51"/>
    <mergeCell ref="AR50:AT50"/>
    <mergeCell ref="G50:G51"/>
    <mergeCell ref="H50:H51"/>
    <mergeCell ref="I50:I51"/>
    <mergeCell ref="J50:R50"/>
    <mergeCell ref="S50:Y50"/>
    <mergeCell ref="Z50:AB50"/>
    <mergeCell ref="BD4:BD5"/>
    <mergeCell ref="BD6:BD7"/>
    <mergeCell ref="BD8:BD9"/>
    <mergeCell ref="BD10:BD11"/>
    <mergeCell ref="BD12:BD13"/>
    <mergeCell ref="A50:A51"/>
    <mergeCell ref="B50:B51"/>
    <mergeCell ref="D50:D51"/>
    <mergeCell ref="E50:E51"/>
    <mergeCell ref="F50:F51"/>
    <mergeCell ref="BD16:BD17"/>
    <mergeCell ref="BD18:BD19"/>
    <mergeCell ref="BD20:BD21"/>
    <mergeCell ref="BD22:BD23"/>
    <mergeCell ref="BD24:BD25"/>
    <mergeCell ref="BD26:BD27"/>
    <mergeCell ref="BD32:BD33"/>
    <mergeCell ref="BD34:BD35"/>
    <mergeCell ref="BD36:BD37"/>
    <mergeCell ref="BD38:BD39"/>
    <mergeCell ref="BD40:BD41"/>
    <mergeCell ref="BD42:BD43"/>
    <mergeCell ref="BD46:BD47"/>
    <mergeCell ref="BD48:BD49"/>
    <mergeCell ref="BD52:BD53"/>
    <mergeCell ref="BD54:BD55"/>
    <mergeCell ref="BD56:BD57"/>
    <mergeCell ref="BD58:BD59"/>
    <mergeCell ref="AY50:BI50"/>
    <mergeCell ref="BI54:BI55"/>
    <mergeCell ref="BF58:BF59"/>
    <mergeCell ref="BA52:BA53"/>
    <mergeCell ref="BD60:BD61"/>
    <mergeCell ref="BD62:BD63"/>
    <mergeCell ref="BD64:BD65"/>
    <mergeCell ref="BD66:BD67"/>
    <mergeCell ref="BD68:BD69"/>
    <mergeCell ref="BD70:BD71"/>
    <mergeCell ref="BD72:BD73"/>
    <mergeCell ref="BD74:BD75"/>
    <mergeCell ref="BD76:BD77"/>
    <mergeCell ref="BD78:BD79"/>
    <mergeCell ref="BD80:BD81"/>
    <mergeCell ref="BD82:BD83"/>
    <mergeCell ref="BD86:BD87"/>
    <mergeCell ref="BD88:BD89"/>
    <mergeCell ref="BD90:BD91"/>
    <mergeCell ref="BD92:BD93"/>
    <mergeCell ref="BD94:BD95"/>
    <mergeCell ref="BD96:BD97"/>
    <mergeCell ref="BD100:BD101"/>
    <mergeCell ref="BD102:BD103"/>
    <mergeCell ref="BD104:BD105"/>
    <mergeCell ref="BD106:BD107"/>
    <mergeCell ref="BD108:BD109"/>
    <mergeCell ref="BD110:BD111"/>
    <mergeCell ref="BD118:BD119"/>
    <mergeCell ref="BD120:BD121"/>
    <mergeCell ref="BD122:BD123"/>
    <mergeCell ref="BD124:BD125"/>
    <mergeCell ref="BD126:BD127"/>
    <mergeCell ref="BD128:BD129"/>
    <mergeCell ref="BD130:BD131"/>
    <mergeCell ref="BD132:BD133"/>
    <mergeCell ref="BD134:BD135"/>
    <mergeCell ref="BD136:BD137"/>
    <mergeCell ref="BD138:BD139"/>
    <mergeCell ref="BD140:BD141"/>
    <mergeCell ref="BD166:BD167"/>
    <mergeCell ref="BD142:BD143"/>
    <mergeCell ref="BD144:BD145"/>
    <mergeCell ref="BD148:BD149"/>
    <mergeCell ref="BD150:BD151"/>
    <mergeCell ref="BD152:BD153"/>
    <mergeCell ref="BD154:BD155"/>
    <mergeCell ref="AY146:BI146"/>
    <mergeCell ref="BC150:BC151"/>
    <mergeCell ref="BH148:BH149"/>
    <mergeCell ref="BD168:BD169"/>
    <mergeCell ref="BD170:BD171"/>
    <mergeCell ref="BD172:BD173"/>
    <mergeCell ref="AY12:AZ13"/>
    <mergeCell ref="AY64:AZ65"/>
    <mergeCell ref="BD156:BD157"/>
    <mergeCell ref="BD158:BD159"/>
    <mergeCell ref="BD160:BD161"/>
    <mergeCell ref="BD162:BD163"/>
    <mergeCell ref="BD164:BD165"/>
  </mergeCells>
  <conditionalFormatting sqref="BK4 BK132 BK42:BK61 BK72:BK88 BK101:BK123 BK20:BK31">
    <cfRule type="cellIs" priority="2" dxfId="3" operator="equal" stopIfTrue="1">
      <formula>11</formula>
    </cfRule>
  </conditionalFormatting>
  <conditionalFormatting sqref="N181:N65536 N6 N174:N179 N8:N10 N20 N12 N16 N28 N18 N14 N30 N22:N26 N104:N106 N158:N172 N2:N4 N32:N70 N72:N102 N108:N156">
    <cfRule type="cellIs" priority="1" dxfId="4" operator="greaterThanOrEqual" stopIfTrue="1">
      <formula>89.5</formula>
    </cfRule>
  </conditionalFormatting>
  <printOptions/>
  <pageMargins left="0.5" right="0.5" top="0.5" bottom="0.5" header="0.3" footer="0.3"/>
  <pageSetup horizontalDpi="300" verticalDpi="300" orientation="landscape" r:id="rId3"/>
  <rowBreaks count="2" manualBreakCount="2">
    <brk id="97" max="255" man="1"/>
    <brk id="14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D2">
      <selection activeCell="D32" sqref="D32:J39"/>
    </sheetView>
  </sheetViews>
  <sheetFormatPr defaultColWidth="9.140625" defaultRowHeight="15"/>
  <cols>
    <col min="1" max="3" width="0" style="108" hidden="1" customWidth="1"/>
    <col min="4" max="4" width="2.00390625" style="490" bestFit="1" customWidth="1"/>
    <col min="5" max="5" width="5.00390625" style="108" bestFit="1" customWidth="1"/>
    <col min="6" max="6" width="3.140625" style="492" bestFit="1" customWidth="1"/>
    <col min="7" max="7" width="5.00390625" style="108" bestFit="1" customWidth="1"/>
    <col min="8" max="8" width="2.00390625" style="492" bestFit="1" customWidth="1"/>
    <col min="9" max="9" width="5.00390625" style="108" bestFit="1" customWidth="1"/>
    <col min="10" max="10" width="3.00390625" style="492" bestFit="1" customWidth="1"/>
    <col min="11" max="16384" width="9.140625" style="108" customWidth="1"/>
  </cols>
  <sheetData>
    <row r="1" spans="1:10" ht="15">
      <c r="A1" s="108" t="s">
        <v>520</v>
      </c>
      <c r="D1" s="958" t="s">
        <v>571</v>
      </c>
      <c r="E1" s="958"/>
      <c r="F1" s="958"/>
      <c r="G1" s="958"/>
      <c r="H1" s="958"/>
      <c r="I1" s="958"/>
      <c r="J1" s="958"/>
    </row>
    <row r="2" spans="1:10" ht="15">
      <c r="A2" s="108" t="s">
        <v>521</v>
      </c>
      <c r="D2" s="490">
        <v>1</v>
      </c>
      <c r="E2" s="491">
        <v>1114</v>
      </c>
      <c r="F2" s="492" t="s">
        <v>562</v>
      </c>
      <c r="G2" s="491">
        <v>469</v>
      </c>
      <c r="H2" s="492">
        <v>1</v>
      </c>
      <c r="I2" s="491">
        <v>2041</v>
      </c>
      <c r="J2" s="492">
        <v>16</v>
      </c>
    </row>
    <row r="3" spans="1:10" ht="15">
      <c r="A3" s="108" t="s">
        <v>522</v>
      </c>
      <c r="D3" s="490">
        <v>2</v>
      </c>
      <c r="E3" s="491">
        <v>111</v>
      </c>
      <c r="F3" s="492" t="s">
        <v>563</v>
      </c>
      <c r="G3" s="491">
        <v>1538</v>
      </c>
      <c r="H3" s="492">
        <v>2</v>
      </c>
      <c r="I3" s="491">
        <v>2630</v>
      </c>
      <c r="J3" s="492">
        <v>15</v>
      </c>
    </row>
    <row r="4" spans="1:10" ht="15">
      <c r="A4" s="108" t="s">
        <v>523</v>
      </c>
      <c r="D4" s="490">
        <v>3</v>
      </c>
      <c r="E4" s="491">
        <v>1986</v>
      </c>
      <c r="F4" s="492" t="s">
        <v>564</v>
      </c>
      <c r="G4" s="491">
        <v>1676</v>
      </c>
      <c r="H4" s="492">
        <v>3</v>
      </c>
      <c r="I4" s="491">
        <v>1421</v>
      </c>
      <c r="J4" s="492">
        <v>14</v>
      </c>
    </row>
    <row r="5" spans="1:10" ht="15">
      <c r="A5" s="108" t="s">
        <v>524</v>
      </c>
      <c r="D5" s="490">
        <v>4</v>
      </c>
      <c r="E5" s="491">
        <v>2612</v>
      </c>
      <c r="F5" s="492" t="s">
        <v>565</v>
      </c>
      <c r="G5" s="491">
        <v>27</v>
      </c>
      <c r="H5" s="492">
        <v>4</v>
      </c>
      <c r="I5" s="491">
        <v>141</v>
      </c>
      <c r="J5" s="492">
        <v>13</v>
      </c>
    </row>
    <row r="6" spans="1:10" ht="15">
      <c r="A6" s="108" t="s">
        <v>525</v>
      </c>
      <c r="D6" s="490">
        <v>5</v>
      </c>
      <c r="E6" s="491">
        <v>1306</v>
      </c>
      <c r="F6" s="492" t="s">
        <v>566</v>
      </c>
      <c r="G6" s="491">
        <v>2337</v>
      </c>
      <c r="H6" s="492">
        <v>5</v>
      </c>
      <c r="I6" s="491">
        <v>624</v>
      </c>
      <c r="J6" s="492">
        <v>12</v>
      </c>
    </row>
    <row r="7" spans="1:10" ht="15">
      <c r="A7" s="108" t="s">
        <v>526</v>
      </c>
      <c r="D7" s="490">
        <v>6</v>
      </c>
      <c r="E7" s="491">
        <v>175</v>
      </c>
      <c r="F7" s="492" t="s">
        <v>567</v>
      </c>
      <c r="G7" s="491">
        <v>88</v>
      </c>
      <c r="H7" s="492">
        <v>6</v>
      </c>
      <c r="I7" s="491">
        <v>573</v>
      </c>
      <c r="J7" s="492">
        <v>11</v>
      </c>
    </row>
    <row r="8" spans="1:10" ht="15">
      <c r="A8" s="108" t="s">
        <v>527</v>
      </c>
      <c r="D8" s="490">
        <v>7</v>
      </c>
      <c r="E8" s="491">
        <v>3235</v>
      </c>
      <c r="F8" s="492" t="s">
        <v>568</v>
      </c>
      <c r="G8" s="491">
        <v>2775</v>
      </c>
      <c r="H8" s="492">
        <v>7</v>
      </c>
      <c r="I8" s="491">
        <v>40</v>
      </c>
      <c r="J8" s="492">
        <v>10</v>
      </c>
    </row>
    <row r="9" spans="1:10" ht="15">
      <c r="A9" s="108" t="s">
        <v>528</v>
      </c>
      <c r="D9" s="490">
        <v>8</v>
      </c>
      <c r="E9" s="491">
        <v>1511</v>
      </c>
      <c r="F9" s="492" t="s">
        <v>569</v>
      </c>
      <c r="G9" s="491">
        <v>1732</v>
      </c>
      <c r="H9" s="492">
        <v>8</v>
      </c>
      <c r="I9" s="491">
        <v>368</v>
      </c>
      <c r="J9" s="492">
        <v>9</v>
      </c>
    </row>
    <row r="11" spans="1:10" ht="15">
      <c r="A11" s="108" t="s">
        <v>529</v>
      </c>
      <c r="D11" s="958" t="s">
        <v>572</v>
      </c>
      <c r="E11" s="958"/>
      <c r="F11" s="958"/>
      <c r="G11" s="958"/>
      <c r="H11" s="958"/>
      <c r="I11" s="958"/>
      <c r="J11" s="958"/>
    </row>
    <row r="12" spans="1:10" ht="15">
      <c r="A12" s="108" t="s">
        <v>530</v>
      </c>
      <c r="D12" s="490">
        <v>1</v>
      </c>
      <c r="E12" s="491">
        <v>67</v>
      </c>
      <c r="F12" s="492" t="s">
        <v>562</v>
      </c>
      <c r="G12" s="491">
        <v>177</v>
      </c>
      <c r="H12" s="492">
        <v>1</v>
      </c>
      <c r="I12" s="491">
        <v>294</v>
      </c>
      <c r="J12" s="492">
        <v>16</v>
      </c>
    </row>
    <row r="13" spans="1:10" ht="15">
      <c r="A13" s="108" t="s">
        <v>531</v>
      </c>
      <c r="D13" s="490">
        <v>2</v>
      </c>
      <c r="E13" s="491">
        <v>20</v>
      </c>
      <c r="F13" s="492" t="s">
        <v>563</v>
      </c>
      <c r="G13" s="491">
        <v>668</v>
      </c>
      <c r="H13" s="492">
        <v>2</v>
      </c>
      <c r="I13" s="491">
        <v>2757</v>
      </c>
      <c r="J13" s="492">
        <v>15</v>
      </c>
    </row>
    <row r="14" spans="1:10" ht="15">
      <c r="A14" s="108" t="s">
        <v>532</v>
      </c>
      <c r="D14" s="490">
        <v>3</v>
      </c>
      <c r="E14" s="491">
        <v>16</v>
      </c>
      <c r="F14" s="492" t="s">
        <v>564</v>
      </c>
      <c r="G14" s="491">
        <v>343</v>
      </c>
      <c r="H14" s="492">
        <v>3</v>
      </c>
      <c r="I14" s="491">
        <v>1718</v>
      </c>
      <c r="J14" s="492">
        <v>14</v>
      </c>
    </row>
    <row r="15" spans="1:10" ht="15">
      <c r="A15" s="108" t="s">
        <v>533</v>
      </c>
      <c r="D15" s="490">
        <v>4</v>
      </c>
      <c r="E15" s="491">
        <v>102</v>
      </c>
      <c r="F15" s="492" t="s">
        <v>565</v>
      </c>
      <c r="G15" s="491">
        <v>1922</v>
      </c>
      <c r="H15" s="492">
        <v>4</v>
      </c>
      <c r="I15" s="491">
        <v>1073</v>
      </c>
      <c r="J15" s="492">
        <v>13</v>
      </c>
    </row>
    <row r="16" spans="1:10" ht="15">
      <c r="A16" s="108" t="s">
        <v>534</v>
      </c>
      <c r="D16" s="490">
        <v>5</v>
      </c>
      <c r="E16" s="491">
        <v>706</v>
      </c>
      <c r="F16" s="492" t="s">
        <v>566</v>
      </c>
      <c r="G16" s="491">
        <v>910</v>
      </c>
      <c r="H16" s="492">
        <v>5</v>
      </c>
      <c r="I16" s="491">
        <v>1592</v>
      </c>
      <c r="J16" s="492">
        <v>12</v>
      </c>
    </row>
    <row r="17" spans="1:10" ht="15">
      <c r="A17" s="108" t="s">
        <v>535</v>
      </c>
      <c r="D17" s="490">
        <v>6</v>
      </c>
      <c r="E17" s="491">
        <v>1902</v>
      </c>
      <c r="F17" s="492" t="s">
        <v>567</v>
      </c>
      <c r="G17" s="491">
        <v>337</v>
      </c>
      <c r="H17" s="492">
        <v>6</v>
      </c>
      <c r="I17" s="491">
        <v>1868</v>
      </c>
      <c r="J17" s="492">
        <v>11</v>
      </c>
    </row>
    <row r="18" spans="1:10" ht="15">
      <c r="A18" s="108" t="s">
        <v>536</v>
      </c>
      <c r="D18" s="490">
        <v>7</v>
      </c>
      <c r="E18" s="491">
        <v>971</v>
      </c>
      <c r="F18" s="492" t="s">
        <v>568</v>
      </c>
      <c r="G18" s="491">
        <v>525</v>
      </c>
      <c r="H18" s="492">
        <v>7</v>
      </c>
      <c r="I18" s="491">
        <v>2137</v>
      </c>
      <c r="J18" s="492">
        <v>10</v>
      </c>
    </row>
    <row r="19" spans="1:10" ht="15">
      <c r="A19" s="108" t="s">
        <v>537</v>
      </c>
      <c r="D19" s="490">
        <v>8</v>
      </c>
      <c r="E19" s="491">
        <v>308</v>
      </c>
      <c r="F19" s="492" t="s">
        <v>569</v>
      </c>
      <c r="G19" s="491">
        <v>399</v>
      </c>
      <c r="H19" s="492">
        <v>8</v>
      </c>
      <c r="I19" s="491">
        <v>2619</v>
      </c>
      <c r="J19" s="492">
        <v>9</v>
      </c>
    </row>
    <row r="21" spans="1:9" ht="15">
      <c r="A21" s="108" t="s">
        <v>538</v>
      </c>
      <c r="E21" s="958" t="s">
        <v>561</v>
      </c>
      <c r="F21" s="958"/>
      <c r="G21" s="958"/>
      <c r="H21" s="958"/>
      <c r="I21" s="958"/>
    </row>
    <row r="22" spans="1:10" ht="15">
      <c r="A22" s="108" t="s">
        <v>539</v>
      </c>
      <c r="D22" s="490">
        <v>1</v>
      </c>
      <c r="E22" s="493">
        <v>1086</v>
      </c>
      <c r="F22" s="492" t="s">
        <v>562</v>
      </c>
      <c r="G22" s="493">
        <v>217</v>
      </c>
      <c r="H22" s="492">
        <v>1</v>
      </c>
      <c r="I22" s="493">
        <v>2429</v>
      </c>
      <c r="J22" s="492">
        <v>16</v>
      </c>
    </row>
    <row r="23" spans="1:10" ht="15">
      <c r="A23" s="108" t="s">
        <v>540</v>
      </c>
      <c r="D23" s="490">
        <v>2</v>
      </c>
      <c r="E23" s="493">
        <v>1717</v>
      </c>
      <c r="F23" s="492" t="s">
        <v>563</v>
      </c>
      <c r="G23" s="493">
        <v>271</v>
      </c>
      <c r="H23" s="492">
        <v>2</v>
      </c>
      <c r="I23" s="493">
        <v>263</v>
      </c>
      <c r="J23" s="492">
        <v>15</v>
      </c>
    </row>
    <row r="24" spans="1:10" ht="15">
      <c r="A24" s="108" t="s">
        <v>541</v>
      </c>
      <c r="D24" s="490">
        <v>3</v>
      </c>
      <c r="E24" s="493">
        <v>51</v>
      </c>
      <c r="F24" s="492" t="s">
        <v>564</v>
      </c>
      <c r="G24" s="493">
        <v>78</v>
      </c>
      <c r="H24" s="492">
        <v>3</v>
      </c>
      <c r="I24" s="493">
        <v>2122</v>
      </c>
      <c r="J24" s="492">
        <v>14</v>
      </c>
    </row>
    <row r="25" spans="1:10" ht="15">
      <c r="A25" s="108" t="s">
        <v>542</v>
      </c>
      <c r="D25" s="490">
        <v>4</v>
      </c>
      <c r="E25" s="493">
        <v>1625</v>
      </c>
      <c r="F25" s="492" t="s">
        <v>565</v>
      </c>
      <c r="G25" s="493">
        <v>2056</v>
      </c>
      <c r="H25" s="492">
        <v>4</v>
      </c>
      <c r="I25" s="493">
        <v>3138</v>
      </c>
      <c r="J25" s="492">
        <v>13</v>
      </c>
    </row>
    <row r="26" spans="1:10" ht="15">
      <c r="A26" s="108" t="s">
        <v>543</v>
      </c>
      <c r="D26" s="490">
        <v>5</v>
      </c>
      <c r="E26" s="493">
        <v>2016</v>
      </c>
      <c r="F26" s="492" t="s">
        <v>566</v>
      </c>
      <c r="G26" s="493">
        <v>188</v>
      </c>
      <c r="H26" s="492">
        <v>5</v>
      </c>
      <c r="I26" s="493">
        <v>1058</v>
      </c>
      <c r="J26" s="492">
        <v>12</v>
      </c>
    </row>
    <row r="27" spans="1:10" ht="15">
      <c r="A27" s="108" t="s">
        <v>544</v>
      </c>
      <c r="D27" s="490">
        <v>6</v>
      </c>
      <c r="E27" s="493">
        <v>365</v>
      </c>
      <c r="F27" s="492" t="s">
        <v>567</v>
      </c>
      <c r="G27" s="493">
        <v>79</v>
      </c>
      <c r="H27" s="492">
        <v>6</v>
      </c>
      <c r="I27" s="493">
        <v>744</v>
      </c>
      <c r="J27" s="492">
        <v>11</v>
      </c>
    </row>
    <row r="28" spans="1:10" ht="15">
      <c r="A28" s="108" t="s">
        <v>545</v>
      </c>
      <c r="D28" s="490">
        <v>7</v>
      </c>
      <c r="E28" s="493">
        <v>230</v>
      </c>
      <c r="F28" s="492" t="s">
        <v>568</v>
      </c>
      <c r="G28" s="493">
        <v>1714</v>
      </c>
      <c r="H28" s="492">
        <v>7</v>
      </c>
      <c r="I28" s="493">
        <v>1305</v>
      </c>
      <c r="J28" s="492">
        <v>10</v>
      </c>
    </row>
    <row r="29" spans="1:10" ht="15">
      <c r="A29" s="108" t="s">
        <v>546</v>
      </c>
      <c r="D29" s="490">
        <v>8</v>
      </c>
      <c r="E29" s="493">
        <v>1771</v>
      </c>
      <c r="F29" s="492" t="s">
        <v>569</v>
      </c>
      <c r="G29" s="493">
        <v>2130</v>
      </c>
      <c r="H29" s="492">
        <v>8</v>
      </c>
      <c r="I29" s="493">
        <v>75</v>
      </c>
      <c r="J29" s="492">
        <v>9</v>
      </c>
    </row>
    <row r="31" spans="1:10" ht="15">
      <c r="A31" s="108" t="s">
        <v>560</v>
      </c>
      <c r="D31" s="958" t="s">
        <v>570</v>
      </c>
      <c r="E31" s="958"/>
      <c r="F31" s="958"/>
      <c r="G31" s="958"/>
      <c r="H31" s="958"/>
      <c r="I31" s="958"/>
      <c r="J31" s="958"/>
    </row>
    <row r="32" spans="1:10" ht="15">
      <c r="A32" s="108" t="s">
        <v>547</v>
      </c>
      <c r="D32" s="490">
        <v>1</v>
      </c>
      <c r="E32" s="491">
        <v>254</v>
      </c>
      <c r="F32" s="492" t="s">
        <v>562</v>
      </c>
      <c r="G32" s="491">
        <v>233</v>
      </c>
      <c r="H32" s="492">
        <v>1</v>
      </c>
      <c r="I32" s="491">
        <v>3357</v>
      </c>
      <c r="J32" s="492">
        <v>16</v>
      </c>
    </row>
    <row r="33" spans="1:10" ht="15">
      <c r="A33" s="108" t="s">
        <v>548</v>
      </c>
      <c r="D33" s="490">
        <v>2</v>
      </c>
      <c r="E33" s="491">
        <v>33</v>
      </c>
      <c r="F33" s="492" t="s">
        <v>563</v>
      </c>
      <c r="G33" s="491">
        <v>148</v>
      </c>
      <c r="H33" s="492">
        <v>2</v>
      </c>
      <c r="I33" s="491">
        <v>201</v>
      </c>
      <c r="J33" s="492">
        <v>15</v>
      </c>
    </row>
    <row r="34" spans="1:10" ht="15">
      <c r="A34" s="108" t="s">
        <v>549</v>
      </c>
      <c r="D34" s="490">
        <v>3</v>
      </c>
      <c r="E34" s="491">
        <v>1124</v>
      </c>
      <c r="F34" s="492" t="s">
        <v>564</v>
      </c>
      <c r="G34" s="491">
        <v>968</v>
      </c>
      <c r="H34" s="492">
        <v>3</v>
      </c>
      <c r="I34" s="491">
        <v>2062</v>
      </c>
      <c r="J34" s="492">
        <v>14</v>
      </c>
    </row>
    <row r="35" spans="1:10" ht="15">
      <c r="A35" s="108" t="s">
        <v>550</v>
      </c>
      <c r="D35" s="490">
        <v>4</v>
      </c>
      <c r="E35" s="491">
        <v>330</v>
      </c>
      <c r="F35" s="492" t="s">
        <v>565</v>
      </c>
      <c r="G35" s="491">
        <v>25</v>
      </c>
      <c r="H35" s="492">
        <v>4</v>
      </c>
      <c r="I35" s="491">
        <v>1622</v>
      </c>
      <c r="J35" s="492">
        <v>13</v>
      </c>
    </row>
    <row r="36" spans="1:10" ht="15">
      <c r="A36" s="108" t="s">
        <v>551</v>
      </c>
      <c r="D36" s="490">
        <v>5</v>
      </c>
      <c r="E36" s="491">
        <v>1519</v>
      </c>
      <c r="F36" s="492" t="s">
        <v>566</v>
      </c>
      <c r="G36" s="491">
        <v>1918</v>
      </c>
      <c r="H36" s="492">
        <v>5</v>
      </c>
      <c r="I36" s="491">
        <v>70</v>
      </c>
      <c r="J36" s="492">
        <v>12</v>
      </c>
    </row>
    <row r="37" spans="1:10" ht="15">
      <c r="A37" s="108" t="s">
        <v>552</v>
      </c>
      <c r="D37" s="490">
        <v>6</v>
      </c>
      <c r="E37" s="491">
        <v>604</v>
      </c>
      <c r="F37" s="492" t="s">
        <v>567</v>
      </c>
      <c r="G37" s="491">
        <v>341</v>
      </c>
      <c r="H37" s="492">
        <v>6</v>
      </c>
      <c r="I37" s="491">
        <v>3256</v>
      </c>
      <c r="J37" s="492">
        <v>11</v>
      </c>
    </row>
    <row r="38" spans="1:10" ht="15">
      <c r="A38" s="108" t="s">
        <v>553</v>
      </c>
      <c r="D38" s="490">
        <v>7</v>
      </c>
      <c r="E38" s="491">
        <v>3280</v>
      </c>
      <c r="F38" s="492" t="s">
        <v>568</v>
      </c>
      <c r="G38" s="491">
        <v>359</v>
      </c>
      <c r="H38" s="492">
        <v>7</v>
      </c>
      <c r="I38" s="491">
        <v>71</v>
      </c>
      <c r="J38" s="492">
        <v>10</v>
      </c>
    </row>
    <row r="39" spans="1:10" ht="15">
      <c r="A39" s="108" t="s">
        <v>554</v>
      </c>
      <c r="D39" s="490">
        <v>8</v>
      </c>
      <c r="E39" s="491">
        <v>1730</v>
      </c>
      <c r="F39" s="492" t="s">
        <v>569</v>
      </c>
      <c r="G39" s="491">
        <v>234</v>
      </c>
      <c r="H39" s="492">
        <v>8</v>
      </c>
      <c r="I39" s="491">
        <v>1218</v>
      </c>
      <c r="J39" s="492">
        <v>9</v>
      </c>
    </row>
    <row r="41" ht="15">
      <c r="A41" s="108" t="s">
        <v>555</v>
      </c>
    </row>
    <row r="42" ht="15">
      <c r="A42" s="108" t="s">
        <v>556</v>
      </c>
    </row>
    <row r="43" ht="15">
      <c r="A43" s="108" t="s">
        <v>557</v>
      </c>
    </row>
    <row r="44" ht="15">
      <c r="A44" s="108" t="s">
        <v>558</v>
      </c>
    </row>
    <row r="45" ht="15">
      <c r="A45" s="108" t="s">
        <v>559</v>
      </c>
    </row>
  </sheetData>
  <sheetProtection/>
  <mergeCells count="4">
    <mergeCell ref="E21:I21"/>
    <mergeCell ref="D31:J31"/>
    <mergeCell ref="D1:J1"/>
    <mergeCell ref="D11:J1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80"/>
  <sheetViews>
    <sheetView showGridLines="0" zoomScalePageLayoutView="0" workbookViewId="0" topLeftCell="K1">
      <selection activeCell="AD12" sqref="AD12"/>
    </sheetView>
  </sheetViews>
  <sheetFormatPr defaultColWidth="9.140625" defaultRowHeight="11.25" customHeight="1"/>
  <cols>
    <col min="1" max="1" width="5.00390625" style="623" hidden="1" customWidth="1"/>
    <col min="2" max="8" width="4.421875" style="623" hidden="1" customWidth="1"/>
    <col min="9" max="10" width="5.00390625" style="623" hidden="1" customWidth="1"/>
    <col min="11" max="11" width="5.00390625" style="623" bestFit="1" customWidth="1"/>
    <col min="12" max="12" width="4.421875" style="623" bestFit="1" customWidth="1"/>
    <col min="13" max="13" width="4.421875" style="623" customWidth="1"/>
    <col min="14" max="16" width="6.28125" style="623" customWidth="1"/>
    <col min="17" max="17" width="6.140625" style="623" customWidth="1"/>
    <col min="18" max="20" width="4.421875" style="623" customWidth="1"/>
    <col min="21" max="21" width="6.140625" style="623" customWidth="1"/>
    <col min="22" max="22" width="6.421875" style="623" bestFit="1" customWidth="1"/>
    <col min="23" max="23" width="2.57421875" style="623" customWidth="1"/>
    <col min="24" max="24" width="3.140625" style="623" customWidth="1"/>
    <col min="25" max="25" width="4.421875" style="623" customWidth="1"/>
    <col min="26" max="26" width="7.421875" style="623" customWidth="1"/>
    <col min="27" max="27" width="8.140625" style="624" customWidth="1"/>
    <col min="28" max="28" width="4.421875" style="632" bestFit="1" customWidth="1"/>
    <col min="29" max="16384" width="9.140625" style="623" customWidth="1"/>
  </cols>
  <sheetData>
    <row r="1" spans="1:28" ht="11.25" customHeight="1">
      <c r="A1" s="973"/>
      <c r="B1" s="973"/>
      <c r="C1" s="973"/>
      <c r="D1" s="973"/>
      <c r="E1" s="973"/>
      <c r="F1" s="973"/>
      <c r="G1" s="973"/>
      <c r="H1" s="973"/>
      <c r="I1" s="973"/>
      <c r="J1" s="973"/>
      <c r="K1" s="973"/>
      <c r="L1" s="973"/>
      <c r="M1" s="973"/>
      <c r="N1" s="973"/>
      <c r="O1" s="973"/>
      <c r="P1" s="973"/>
      <c r="Q1" s="973"/>
      <c r="R1" s="973"/>
      <c r="S1" s="974"/>
      <c r="T1" s="974"/>
      <c r="U1" s="974"/>
      <c r="V1" s="974"/>
      <c r="W1" s="624"/>
      <c r="Y1" s="612"/>
      <c r="Z1" s="612"/>
      <c r="AA1" s="613"/>
      <c r="AB1" s="357"/>
    </row>
    <row r="2" spans="1:30" ht="11.25" customHeight="1" thickBot="1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9" t="s">
        <v>378</v>
      </c>
      <c r="L2" s="189" t="s">
        <v>369</v>
      </c>
      <c r="M2" s="318" t="s">
        <v>369</v>
      </c>
      <c r="N2" s="190" t="s">
        <v>372</v>
      </c>
      <c r="O2" s="313" t="s">
        <v>678</v>
      </c>
      <c r="P2" s="1018" t="s">
        <v>928</v>
      </c>
      <c r="Q2" s="313" t="s">
        <v>371</v>
      </c>
      <c r="R2" s="190" t="s">
        <v>373</v>
      </c>
      <c r="S2" s="315" t="s">
        <v>374</v>
      </c>
      <c r="T2" s="190" t="s">
        <v>375</v>
      </c>
      <c r="U2" s="313" t="s">
        <v>376</v>
      </c>
      <c r="V2" s="190" t="s">
        <v>377</v>
      </c>
      <c r="W2" s="1026"/>
      <c r="Y2" s="676"/>
      <c r="Z2" s="1017"/>
      <c r="AA2" s="613"/>
      <c r="AB2" s="357"/>
      <c r="AD2" s="350"/>
    </row>
    <row r="3" spans="1:30" ht="11.25" customHeight="1" thickBot="1">
      <c r="A3" s="618">
        <v>1529</v>
      </c>
      <c r="B3" s="135">
        <v>3176</v>
      </c>
      <c r="C3" s="614">
        <v>829</v>
      </c>
      <c r="D3" s="166">
        <v>1094</v>
      </c>
      <c r="E3" s="167">
        <v>171</v>
      </c>
      <c r="F3" s="168">
        <v>2826</v>
      </c>
      <c r="G3" s="615">
        <v>1501</v>
      </c>
      <c r="H3" s="677">
        <v>111</v>
      </c>
      <c r="I3" s="171">
        <v>1718</v>
      </c>
      <c r="J3" s="678">
        <v>1625</v>
      </c>
      <c r="K3" s="618">
        <v>116</v>
      </c>
      <c r="L3" s="135">
        <v>48</v>
      </c>
      <c r="M3" s="319">
        <v>68</v>
      </c>
      <c r="N3" s="523">
        <v>93</v>
      </c>
      <c r="O3" s="525">
        <v>171</v>
      </c>
      <c r="P3" s="510">
        <v>1477</v>
      </c>
      <c r="Q3" s="337">
        <v>399</v>
      </c>
      <c r="R3" s="505">
        <v>45</v>
      </c>
      <c r="S3" s="506">
        <v>70</v>
      </c>
      <c r="T3" s="677">
        <v>1058</v>
      </c>
      <c r="U3" s="502">
        <v>16</v>
      </c>
      <c r="V3" s="172">
        <v>67</v>
      </c>
      <c r="W3" s="795" t="s">
        <v>960</v>
      </c>
      <c r="X3" s="795"/>
      <c r="Y3" s="795"/>
      <c r="Z3" s="795"/>
      <c r="AA3" s="795"/>
      <c r="AB3" s="357"/>
      <c r="AC3" s="339"/>
      <c r="AD3" s="350"/>
    </row>
    <row r="4" spans="1:30" ht="11.25" customHeight="1">
      <c r="A4" s="618">
        <v>1327</v>
      </c>
      <c r="B4" s="135">
        <v>2171</v>
      </c>
      <c r="C4" s="614">
        <v>537</v>
      </c>
      <c r="D4" s="166">
        <v>1741</v>
      </c>
      <c r="E4" s="167">
        <v>503</v>
      </c>
      <c r="F4" s="168">
        <v>45</v>
      </c>
      <c r="G4" s="173">
        <v>694</v>
      </c>
      <c r="H4" s="677">
        <v>71</v>
      </c>
      <c r="I4" s="617">
        <v>217</v>
      </c>
      <c r="J4" s="678">
        <v>2056</v>
      </c>
      <c r="K4" s="618">
        <v>393</v>
      </c>
      <c r="L4" s="135">
        <v>832</v>
      </c>
      <c r="M4" s="320">
        <v>135</v>
      </c>
      <c r="N4" s="496">
        <v>292</v>
      </c>
      <c r="O4" s="509">
        <v>503</v>
      </c>
      <c r="P4" s="510">
        <v>1741</v>
      </c>
      <c r="Q4" s="314">
        <v>868</v>
      </c>
      <c r="R4" s="168">
        <v>51</v>
      </c>
      <c r="S4" s="506">
        <v>71</v>
      </c>
      <c r="T4" s="677">
        <v>1519</v>
      </c>
      <c r="U4" s="611">
        <v>33</v>
      </c>
      <c r="V4" s="172">
        <v>469</v>
      </c>
      <c r="W4" s="795"/>
      <c r="X4" s="795"/>
      <c r="Y4" s="795"/>
      <c r="Z4" s="795"/>
      <c r="AA4" s="795"/>
      <c r="AB4" s="357"/>
      <c r="AC4" s="631"/>
      <c r="AD4" s="350"/>
    </row>
    <row r="5" spans="1:29" ht="11.25" customHeight="1">
      <c r="A5" s="618">
        <v>980</v>
      </c>
      <c r="B5" s="135">
        <v>1747</v>
      </c>
      <c r="C5" s="175">
        <v>1730</v>
      </c>
      <c r="D5" s="176">
        <v>1024</v>
      </c>
      <c r="E5" s="167">
        <v>830</v>
      </c>
      <c r="F5" s="168">
        <v>107</v>
      </c>
      <c r="G5" s="173">
        <v>2949</v>
      </c>
      <c r="H5" s="677">
        <v>70</v>
      </c>
      <c r="I5" s="617">
        <v>573</v>
      </c>
      <c r="J5" s="678">
        <v>1114</v>
      </c>
      <c r="K5" s="618">
        <v>980</v>
      </c>
      <c r="L5" s="135">
        <v>1675</v>
      </c>
      <c r="M5" s="320">
        <v>141</v>
      </c>
      <c r="N5" s="527">
        <v>494</v>
      </c>
      <c r="O5" s="525">
        <v>888</v>
      </c>
      <c r="Q5" s="314">
        <v>1038</v>
      </c>
      <c r="R5" s="168">
        <v>107</v>
      </c>
      <c r="S5" s="316">
        <v>118</v>
      </c>
      <c r="T5" s="677">
        <v>1592</v>
      </c>
      <c r="U5" s="504">
        <v>111</v>
      </c>
      <c r="V5" s="172">
        <v>1114</v>
      </c>
      <c r="W5" s="795"/>
      <c r="X5" s="795"/>
      <c r="Y5" s="795"/>
      <c r="Z5" s="795"/>
      <c r="AA5" s="795"/>
      <c r="AB5" s="357"/>
      <c r="AC5" s="339"/>
    </row>
    <row r="6" spans="1:29" ht="11.25" customHeight="1">
      <c r="A6" s="618">
        <v>1646</v>
      </c>
      <c r="B6" s="135">
        <v>48</v>
      </c>
      <c r="C6" s="614">
        <v>292</v>
      </c>
      <c r="D6" s="176">
        <v>1477</v>
      </c>
      <c r="E6" s="167">
        <v>494</v>
      </c>
      <c r="F6" s="168">
        <v>2194</v>
      </c>
      <c r="G6" s="173">
        <v>868</v>
      </c>
      <c r="H6" s="677">
        <v>1592</v>
      </c>
      <c r="I6" s="617">
        <v>33</v>
      </c>
      <c r="J6" s="619">
        <v>233</v>
      </c>
      <c r="K6" s="618">
        <v>1327</v>
      </c>
      <c r="L6" s="135">
        <v>1720</v>
      </c>
      <c r="M6" s="319">
        <v>461</v>
      </c>
      <c r="N6" s="496">
        <v>1018</v>
      </c>
      <c r="O6" s="509">
        <v>2081</v>
      </c>
      <c r="Q6" s="351"/>
      <c r="R6" s="168">
        <v>830</v>
      </c>
      <c r="S6" s="316">
        <v>234</v>
      </c>
      <c r="T6" s="677">
        <v>1902</v>
      </c>
      <c r="U6" s="611">
        <v>148</v>
      </c>
      <c r="V6" s="172">
        <v>2056</v>
      </c>
      <c r="W6" s="795"/>
      <c r="X6" s="795"/>
      <c r="Y6" s="795"/>
      <c r="Z6" s="795"/>
      <c r="AA6" s="795"/>
      <c r="AB6" s="357"/>
      <c r="AC6" s="499"/>
    </row>
    <row r="7" spans="1:29" ht="11.25" customHeight="1" thickBot="1">
      <c r="A7" s="618">
        <v>68</v>
      </c>
      <c r="B7" s="135">
        <v>461</v>
      </c>
      <c r="D7" s="166">
        <v>2081</v>
      </c>
      <c r="E7" s="167">
        <v>135</v>
      </c>
      <c r="G7" s="615">
        <v>118</v>
      </c>
      <c r="H7" s="677">
        <v>1714</v>
      </c>
      <c r="I7" s="617">
        <v>16</v>
      </c>
      <c r="J7" s="619">
        <v>294</v>
      </c>
      <c r="K7" s="618">
        <v>1529</v>
      </c>
      <c r="L7" s="135">
        <v>1747</v>
      </c>
      <c r="M7" s="319">
        <v>537</v>
      </c>
      <c r="N7" s="528">
        <v>1024</v>
      </c>
      <c r="Q7" s="351"/>
      <c r="R7" s="168">
        <v>1730</v>
      </c>
      <c r="S7" s="316">
        <v>343</v>
      </c>
      <c r="T7" s="677">
        <v>2062</v>
      </c>
      <c r="U7" s="611">
        <v>217</v>
      </c>
      <c r="V7" s="512">
        <v>2337</v>
      </c>
      <c r="W7" s="497"/>
      <c r="X7" s="188"/>
      <c r="Y7" s="1025" t="s">
        <v>961</v>
      </c>
      <c r="Z7" s="1025"/>
      <c r="AA7" s="613"/>
      <c r="AB7" s="357"/>
      <c r="AC7" s="631"/>
    </row>
    <row r="8" spans="1:29" ht="11.25" customHeight="1">
      <c r="A8" s="618">
        <v>393</v>
      </c>
      <c r="B8" s="135">
        <v>1720</v>
      </c>
      <c r="E8" s="167">
        <v>93</v>
      </c>
      <c r="H8" s="677">
        <v>1058</v>
      </c>
      <c r="I8" s="617">
        <v>343</v>
      </c>
      <c r="J8" s="619">
        <v>469</v>
      </c>
      <c r="K8" s="618">
        <v>1646</v>
      </c>
      <c r="L8" s="135">
        <v>2171</v>
      </c>
      <c r="M8" s="319">
        <v>829</v>
      </c>
      <c r="N8" s="524">
        <v>1640</v>
      </c>
      <c r="O8" s="508"/>
      <c r="P8" s="500"/>
      <c r="Q8" s="351"/>
      <c r="R8" s="168">
        <v>2194</v>
      </c>
      <c r="S8" s="316">
        <v>359</v>
      </c>
      <c r="T8" s="677">
        <v>2481</v>
      </c>
      <c r="U8" s="504">
        <v>233</v>
      </c>
      <c r="V8" s="497"/>
      <c r="W8" s="1031" t="s">
        <v>767</v>
      </c>
      <c r="X8" s="1036" t="s">
        <v>962</v>
      </c>
      <c r="Y8" s="1023">
        <v>67</v>
      </c>
      <c r="Z8" s="1027">
        <v>1198.5027459</v>
      </c>
      <c r="AA8" s="1059" t="s">
        <v>768</v>
      </c>
      <c r="AB8" s="357"/>
      <c r="AC8" s="499"/>
    </row>
    <row r="9" spans="1:29" ht="11.25" customHeight="1">
      <c r="A9" s="618">
        <v>116</v>
      </c>
      <c r="B9" s="135">
        <v>1675</v>
      </c>
      <c r="E9" s="167">
        <v>1018</v>
      </c>
      <c r="H9" s="677">
        <v>2062</v>
      </c>
      <c r="I9" s="617">
        <v>888</v>
      </c>
      <c r="J9" s="619">
        <v>67</v>
      </c>
      <c r="K9" s="618"/>
      <c r="L9" s="353">
        <v>3176</v>
      </c>
      <c r="M9" s="320">
        <v>1094</v>
      </c>
      <c r="N9" s="485"/>
      <c r="O9" s="508"/>
      <c r="P9" s="360"/>
      <c r="Q9" s="351"/>
      <c r="R9" s="168">
        <v>2826</v>
      </c>
      <c r="S9" s="317">
        <v>694</v>
      </c>
      <c r="T9" s="677">
        <v>2775</v>
      </c>
      <c r="U9" s="504">
        <v>294</v>
      </c>
      <c r="V9" s="497"/>
      <c r="W9" s="1031"/>
      <c r="X9" s="1036" t="s">
        <v>963</v>
      </c>
      <c r="Y9" s="1023">
        <v>294</v>
      </c>
      <c r="Z9" s="1027">
        <v>1195.23059282</v>
      </c>
      <c r="AA9" s="1060" t="s">
        <v>769</v>
      </c>
      <c r="AB9" s="357"/>
      <c r="AC9" s="631"/>
    </row>
    <row r="10" spans="2:29" ht="11.25" customHeight="1">
      <c r="B10" s="135">
        <v>832</v>
      </c>
      <c r="E10" s="167">
        <v>1038</v>
      </c>
      <c r="H10" s="677">
        <v>2775</v>
      </c>
      <c r="I10" s="171">
        <v>1086</v>
      </c>
      <c r="J10" s="678">
        <v>3138</v>
      </c>
      <c r="L10" s="135"/>
      <c r="M10" s="319">
        <v>1108</v>
      </c>
      <c r="N10" s="363"/>
      <c r="O10" s="507"/>
      <c r="P10" s="360"/>
      <c r="Q10" s="351"/>
      <c r="S10" s="316">
        <v>1501</v>
      </c>
      <c r="T10" s="677">
        <v>3138</v>
      </c>
      <c r="U10" s="611">
        <v>330</v>
      </c>
      <c r="V10" s="497"/>
      <c r="W10" s="1031"/>
      <c r="X10" s="1036" t="s">
        <v>964</v>
      </c>
      <c r="Y10" s="1023">
        <v>1114</v>
      </c>
      <c r="Z10" s="1027">
        <v>1160.29479572</v>
      </c>
      <c r="AA10" s="613"/>
      <c r="AB10" s="357"/>
      <c r="AC10" s="500"/>
    </row>
    <row r="11" spans="2:29" ht="11.25" customHeight="1">
      <c r="B11" s="135">
        <v>1108</v>
      </c>
      <c r="H11" s="677">
        <v>2771</v>
      </c>
      <c r="I11" s="617">
        <v>148</v>
      </c>
      <c r="L11" s="135"/>
      <c r="M11" s="511"/>
      <c r="N11" s="360"/>
      <c r="O11" s="508"/>
      <c r="P11" s="631"/>
      <c r="Q11" s="182"/>
      <c r="S11" s="316">
        <v>1538</v>
      </c>
      <c r="U11" s="611">
        <v>573</v>
      </c>
      <c r="W11" s="1031"/>
      <c r="X11" s="1037" t="s">
        <v>965</v>
      </c>
      <c r="Y11" s="1024">
        <v>2056</v>
      </c>
      <c r="Z11" s="1028">
        <v>1134.50641646</v>
      </c>
      <c r="AA11" s="613"/>
      <c r="AB11" s="357"/>
      <c r="AC11" s="631"/>
    </row>
    <row r="12" spans="8:29" ht="11.25" customHeight="1">
      <c r="H12" s="677">
        <v>2481</v>
      </c>
      <c r="M12" s="183"/>
      <c r="N12" s="360"/>
      <c r="O12" s="182"/>
      <c r="Q12" s="351"/>
      <c r="S12" s="316">
        <v>1732</v>
      </c>
      <c r="T12" s="339"/>
      <c r="U12" s="611">
        <v>910</v>
      </c>
      <c r="W12" s="1031"/>
      <c r="X12" s="1033" t="s">
        <v>966</v>
      </c>
      <c r="Y12" s="616">
        <v>1086</v>
      </c>
      <c r="Z12" s="1029">
        <v>1133.07039978</v>
      </c>
      <c r="AA12" s="613"/>
      <c r="AB12" s="357"/>
      <c r="AC12" s="500"/>
    </row>
    <row r="13" spans="8:29" ht="11.25" customHeight="1">
      <c r="H13" s="677">
        <v>2337</v>
      </c>
      <c r="M13" s="183"/>
      <c r="O13" s="182"/>
      <c r="Q13" s="182"/>
      <c r="S13" s="316">
        <v>2771</v>
      </c>
      <c r="T13" s="339"/>
      <c r="U13" s="611">
        <v>1086</v>
      </c>
      <c r="W13" s="1031"/>
      <c r="X13" s="1037" t="s">
        <v>967</v>
      </c>
      <c r="Y13" s="309">
        <v>1625</v>
      </c>
      <c r="Z13" s="1030">
        <v>1119.31216602</v>
      </c>
      <c r="AA13" s="613"/>
      <c r="AB13" s="357"/>
      <c r="AC13" s="676"/>
    </row>
    <row r="14" spans="8:29" ht="11.25" customHeight="1">
      <c r="H14" s="677">
        <v>141</v>
      </c>
      <c r="M14" s="183"/>
      <c r="O14" s="182"/>
      <c r="Q14" s="182"/>
      <c r="S14" s="317">
        <v>2949</v>
      </c>
      <c r="T14" s="339"/>
      <c r="U14" s="611">
        <v>1625</v>
      </c>
      <c r="W14" s="1031"/>
      <c r="X14" s="1033" t="s">
        <v>968</v>
      </c>
      <c r="Y14" s="616">
        <v>33</v>
      </c>
      <c r="Z14" s="1029">
        <v>1108.94561857</v>
      </c>
      <c r="AA14" s="613"/>
      <c r="AB14" s="357"/>
      <c r="AC14" s="676"/>
    </row>
    <row r="15" spans="8:29" ht="11.25" customHeight="1">
      <c r="H15" s="677">
        <v>51</v>
      </c>
      <c r="M15" s="183"/>
      <c r="O15" s="182"/>
      <c r="Q15" s="182"/>
      <c r="S15" s="183"/>
      <c r="T15" s="339"/>
      <c r="U15" s="611">
        <v>1714</v>
      </c>
      <c r="W15" s="1031"/>
      <c r="X15" s="1037" t="s">
        <v>969</v>
      </c>
      <c r="Y15" s="309">
        <v>3138</v>
      </c>
      <c r="Z15" s="1030">
        <v>1107.59776345</v>
      </c>
      <c r="AA15" s="613"/>
      <c r="AB15" s="357"/>
      <c r="AC15" s="631"/>
    </row>
    <row r="16" spans="8:28" ht="11.25" customHeight="1">
      <c r="H16" s="677">
        <v>1902</v>
      </c>
      <c r="M16" s="183"/>
      <c r="O16" s="182"/>
      <c r="Q16" s="182"/>
      <c r="S16" s="183"/>
      <c r="U16" s="611">
        <v>1718</v>
      </c>
      <c r="W16" s="1031"/>
      <c r="X16" s="1033" t="s">
        <v>970</v>
      </c>
      <c r="Y16" s="616">
        <v>343</v>
      </c>
      <c r="Z16" s="1029">
        <v>1099.37768127</v>
      </c>
      <c r="AA16" s="613"/>
      <c r="AB16" s="357"/>
    </row>
    <row r="17" spans="8:28" ht="11.25" customHeight="1">
      <c r="H17" s="677">
        <v>1732</v>
      </c>
      <c r="M17" s="183"/>
      <c r="O17" s="182"/>
      <c r="Q17" s="182"/>
      <c r="S17" s="183"/>
      <c r="W17" s="1031"/>
      <c r="X17" s="1033" t="s">
        <v>971</v>
      </c>
      <c r="Y17" s="616">
        <v>1718</v>
      </c>
      <c r="Z17" s="1029">
        <v>1097.94875562</v>
      </c>
      <c r="AA17" s="613"/>
      <c r="AB17" s="357"/>
    </row>
    <row r="18" spans="8:28" ht="11.25" customHeight="1">
      <c r="H18" s="677">
        <v>910</v>
      </c>
      <c r="K18" s="623">
        <f aca="true" t="shared" si="0" ref="K18:V18">COUNT(K3:K17)</f>
        <v>6</v>
      </c>
      <c r="L18" s="623">
        <f t="shared" si="0"/>
        <v>7</v>
      </c>
      <c r="M18" s="183">
        <f t="shared" si="0"/>
        <v>8</v>
      </c>
      <c r="N18" s="623">
        <f>COUNT(N4:N17)</f>
        <v>5</v>
      </c>
      <c r="O18" s="182">
        <f>COUNT(O4:O17)</f>
        <v>3</v>
      </c>
      <c r="P18" s="181">
        <f>COUNT(P3:P17)</f>
        <v>2</v>
      </c>
      <c r="Q18" s="182">
        <f t="shared" si="0"/>
        <v>3</v>
      </c>
      <c r="R18" s="623">
        <f t="shared" si="0"/>
        <v>7</v>
      </c>
      <c r="S18" s="183">
        <f>COUNT(S4:S17)</f>
        <v>11</v>
      </c>
      <c r="T18" s="623">
        <f>COUNT(T3:T17)</f>
        <v>8</v>
      </c>
      <c r="U18" s="182">
        <f t="shared" si="0"/>
        <v>14</v>
      </c>
      <c r="V18" s="623">
        <f t="shared" si="0"/>
        <v>5</v>
      </c>
      <c r="W18" s="1031"/>
      <c r="X18" s="1036" t="s">
        <v>972</v>
      </c>
      <c r="Y18" s="1023">
        <v>469</v>
      </c>
      <c r="Z18" s="1027">
        <v>1096.1930669</v>
      </c>
      <c r="AA18" s="297"/>
      <c r="AB18" s="357"/>
    </row>
    <row r="19" spans="8:28" ht="11.25" customHeight="1">
      <c r="H19" s="677"/>
      <c r="K19" s="628">
        <f>K18/82</f>
        <v>0.07317073170731707</v>
      </c>
      <c r="L19" s="628">
        <f aca="true" t="shared" si="1" ref="L19:V19">L18/82</f>
        <v>0.08536585365853659</v>
      </c>
      <c r="M19" s="621">
        <f t="shared" si="1"/>
        <v>0.0975609756097561</v>
      </c>
      <c r="N19" s="628">
        <f t="shared" si="1"/>
        <v>0.06097560975609756</v>
      </c>
      <c r="O19" s="625">
        <f>O18/82</f>
        <v>0.036585365853658534</v>
      </c>
      <c r="P19" s="627">
        <f>P18/82</f>
        <v>0.024390243902439025</v>
      </c>
      <c r="Q19" s="186">
        <f t="shared" si="1"/>
        <v>0.036585365853658534</v>
      </c>
      <c r="R19" s="628">
        <f t="shared" si="1"/>
        <v>0.08536585365853659</v>
      </c>
      <c r="S19" s="626">
        <f t="shared" si="1"/>
        <v>0.13414634146341464</v>
      </c>
      <c r="T19" s="628">
        <f t="shared" si="1"/>
        <v>0.0975609756097561</v>
      </c>
      <c r="U19" s="186">
        <f t="shared" si="1"/>
        <v>0.17073170731707318</v>
      </c>
      <c r="V19" s="628">
        <f t="shared" si="1"/>
        <v>0.06097560975609756</v>
      </c>
      <c r="W19" s="1031"/>
      <c r="X19" s="1033" t="s">
        <v>973</v>
      </c>
      <c r="Y19" s="616">
        <v>16</v>
      </c>
      <c r="Z19" s="1029">
        <v>1086.85325764</v>
      </c>
      <c r="AA19" s="297"/>
      <c r="AB19" s="357"/>
    </row>
    <row r="20" spans="8:28" ht="11.25" customHeight="1">
      <c r="H20" s="677">
        <v>234</v>
      </c>
      <c r="K20" s="964">
        <f>SUM(K18:L18)</f>
        <v>13</v>
      </c>
      <c r="L20" s="976"/>
      <c r="M20" s="963">
        <f>SUM(M18:N18)</f>
        <v>13</v>
      </c>
      <c r="N20" s="964"/>
      <c r="O20" s="967">
        <f>SUM(O18:P18)</f>
        <v>5</v>
      </c>
      <c r="P20" s="965"/>
      <c r="Q20" s="967">
        <f>SUM(Q18:R18)</f>
        <v>10</v>
      </c>
      <c r="R20" s="964"/>
      <c r="S20" s="963">
        <f>SUM(S18:T18)</f>
        <v>19</v>
      </c>
      <c r="T20" s="965"/>
      <c r="U20" s="964">
        <f>SUM(U18:V18)</f>
        <v>19</v>
      </c>
      <c r="V20" s="964"/>
      <c r="W20" s="1032"/>
      <c r="X20" s="1034" t="s">
        <v>974</v>
      </c>
      <c r="Y20" s="616">
        <v>217</v>
      </c>
      <c r="Z20" s="1029">
        <v>1082.17660154</v>
      </c>
      <c r="AA20" s="297"/>
      <c r="AB20" s="357"/>
    </row>
    <row r="21" spans="8:28" ht="11.25" customHeight="1">
      <c r="H21" s="677"/>
      <c r="K21" s="977"/>
      <c r="L21" s="978"/>
      <c r="M21" s="968">
        <f>M20/82</f>
        <v>0.15853658536585366</v>
      </c>
      <c r="N21" s="966"/>
      <c r="O21" s="961">
        <f>O20/82</f>
        <v>0.06097560975609756</v>
      </c>
      <c r="P21" s="962"/>
      <c r="Q21" s="961">
        <f>Q20/82</f>
        <v>0.12195121951219512</v>
      </c>
      <c r="R21" s="966"/>
      <c r="S21" s="969">
        <f>S20/82</f>
        <v>0.23170731707317074</v>
      </c>
      <c r="T21" s="975"/>
      <c r="U21" s="966">
        <f>U20/82</f>
        <v>0.23170731707317074</v>
      </c>
      <c r="V21" s="966"/>
      <c r="W21" s="622"/>
      <c r="X21" s="1033" t="s">
        <v>975</v>
      </c>
      <c r="Y21" s="620">
        <v>1730</v>
      </c>
      <c r="Z21" s="1035">
        <v>1079.33856127</v>
      </c>
      <c r="AA21" s="297"/>
      <c r="AB21" s="357"/>
    </row>
    <row r="22" spans="8:28" ht="11.25" customHeight="1">
      <c r="H22" s="677">
        <v>330</v>
      </c>
      <c r="K22" s="977"/>
      <c r="L22" s="978"/>
      <c r="M22" s="183"/>
      <c r="Q22" s="182"/>
      <c r="S22" s="963">
        <f>SUM(S20:V20)</f>
        <v>38</v>
      </c>
      <c r="T22" s="964"/>
      <c r="U22" s="964"/>
      <c r="V22" s="964"/>
      <c r="X22" s="1033" t="s">
        <v>976</v>
      </c>
      <c r="Y22" s="616">
        <v>1519</v>
      </c>
      <c r="Z22" s="1029">
        <v>1078.31642035</v>
      </c>
      <c r="AA22" s="297"/>
      <c r="AB22" s="357"/>
    </row>
    <row r="23" spans="8:28" ht="11.25" customHeight="1">
      <c r="H23" s="677"/>
      <c r="K23" s="977"/>
      <c r="L23" s="978"/>
      <c r="M23" s="183"/>
      <c r="Q23" s="182"/>
      <c r="S23" s="969">
        <f>S22/82</f>
        <v>0.4634146341463415</v>
      </c>
      <c r="T23" s="970"/>
      <c r="U23" s="970"/>
      <c r="V23" s="970"/>
      <c r="W23" s="622"/>
      <c r="X23" s="1033" t="s">
        <v>977</v>
      </c>
      <c r="Y23" s="616">
        <v>111</v>
      </c>
      <c r="Z23" s="1029">
        <v>1077.99370619</v>
      </c>
      <c r="AA23" s="297"/>
      <c r="AB23" s="357"/>
    </row>
    <row r="24" spans="8:28" ht="11.25" customHeight="1">
      <c r="H24" s="677">
        <v>1538</v>
      </c>
      <c r="K24" s="977"/>
      <c r="L24" s="978"/>
      <c r="M24" s="963">
        <f>SUM(M20:R20)</f>
        <v>28</v>
      </c>
      <c r="N24" s="964"/>
      <c r="O24" s="964"/>
      <c r="P24" s="964"/>
      <c r="Q24" s="964"/>
      <c r="R24" s="971"/>
      <c r="S24" s="963">
        <f>SUM(S20:V20)</f>
        <v>38</v>
      </c>
      <c r="T24" s="964"/>
      <c r="U24" s="964"/>
      <c r="V24" s="964"/>
      <c r="X24" s="1033" t="s">
        <v>978</v>
      </c>
      <c r="Y24" s="616">
        <v>1592</v>
      </c>
      <c r="Z24" s="1029">
        <v>1077.91748519</v>
      </c>
      <c r="AA24" s="297"/>
      <c r="AB24" s="357"/>
    </row>
    <row r="25" spans="8:28" ht="11.25" customHeight="1">
      <c r="H25" s="677">
        <v>1519</v>
      </c>
      <c r="K25" s="966">
        <f>K20/82</f>
        <v>0.15853658536585366</v>
      </c>
      <c r="L25" s="966"/>
      <c r="M25" s="968">
        <f>M24/82</f>
        <v>0.34146341463414637</v>
      </c>
      <c r="N25" s="966"/>
      <c r="O25" s="966"/>
      <c r="P25" s="966"/>
      <c r="Q25" s="966"/>
      <c r="R25" s="972"/>
      <c r="S25" s="968">
        <f>S24/82</f>
        <v>0.4634146341463415</v>
      </c>
      <c r="T25" s="966"/>
      <c r="U25" s="966"/>
      <c r="V25" s="966"/>
      <c r="W25" s="622"/>
      <c r="X25" s="1033" t="s">
        <v>979</v>
      </c>
      <c r="Y25" s="616">
        <v>1538</v>
      </c>
      <c r="Z25" s="1029">
        <v>1074.03849808</v>
      </c>
      <c r="AA25" s="297"/>
      <c r="AB25" s="357"/>
    </row>
    <row r="26" spans="8:28" ht="11.25" customHeight="1">
      <c r="H26" s="677">
        <v>399</v>
      </c>
      <c r="X26" s="1033" t="s">
        <v>980</v>
      </c>
      <c r="Y26" s="616">
        <v>330</v>
      </c>
      <c r="Z26" s="1029">
        <v>1073.77644144</v>
      </c>
      <c r="AA26" s="297"/>
      <c r="AB26" s="357"/>
    </row>
    <row r="27" spans="1:28" ht="11.25" customHeight="1">
      <c r="A27" s="1019"/>
      <c r="B27" s="1019"/>
      <c r="C27" s="1019"/>
      <c r="D27" s="1019"/>
      <c r="E27" s="1019"/>
      <c r="F27" s="1019"/>
      <c r="G27" s="1019"/>
      <c r="H27" s="1019"/>
      <c r="I27" s="1019"/>
      <c r="J27" s="1019"/>
      <c r="K27" s="1020" t="s">
        <v>430</v>
      </c>
      <c r="L27" s="1021"/>
      <c r="M27" s="1021"/>
      <c r="N27" s="1021"/>
      <c r="O27" s="1021"/>
      <c r="P27" s="1021"/>
      <c r="Q27" s="1021"/>
      <c r="R27" s="1021"/>
      <c r="S27" s="1021"/>
      <c r="T27" s="1021"/>
      <c r="U27" s="1021"/>
      <c r="V27" s="1021"/>
      <c r="W27" s="1021"/>
      <c r="X27" s="1033" t="s">
        <v>981</v>
      </c>
      <c r="Y27" s="616">
        <v>830</v>
      </c>
      <c r="Z27" s="1029">
        <v>1071.20236022</v>
      </c>
      <c r="AA27" s="297"/>
      <c r="AB27" s="357"/>
    </row>
    <row r="28" spans="11:28" ht="11.25" customHeight="1">
      <c r="K28" s="1021" t="s">
        <v>929</v>
      </c>
      <c r="L28" s="1021"/>
      <c r="M28" s="1021"/>
      <c r="N28" s="1021"/>
      <c r="O28" s="1021"/>
      <c r="P28" s="1021"/>
      <c r="Q28" s="1021" t="s">
        <v>930</v>
      </c>
      <c r="R28" s="1021"/>
      <c r="T28" s="1021" t="s">
        <v>932</v>
      </c>
      <c r="U28" s="1021"/>
      <c r="V28" s="1021"/>
      <c r="W28" s="1021"/>
      <c r="AA28" s="297"/>
      <c r="AB28" s="357"/>
    </row>
    <row r="29" spans="11:28" ht="11.25" customHeight="1">
      <c r="K29" s="1021" t="s">
        <v>945</v>
      </c>
      <c r="L29" s="1021"/>
      <c r="M29" s="1021"/>
      <c r="O29" s="1021"/>
      <c r="P29" s="1021" t="s">
        <v>946</v>
      </c>
      <c r="Q29" s="1021"/>
      <c r="S29" s="1021"/>
      <c r="T29" s="1021"/>
      <c r="U29" s="1021" t="s">
        <v>931</v>
      </c>
      <c r="V29" s="1021"/>
      <c r="W29" s="1021"/>
      <c r="X29" s="1021"/>
      <c r="Y29" s="1021"/>
      <c r="Z29" s="1021"/>
      <c r="AA29" s="297"/>
      <c r="AB29" s="357"/>
    </row>
    <row r="30" spans="11:28" ht="11.25" customHeight="1">
      <c r="K30" s="1021" t="s">
        <v>951</v>
      </c>
      <c r="L30" s="1021"/>
      <c r="M30" s="1021"/>
      <c r="N30" s="1021"/>
      <c r="O30" s="1021"/>
      <c r="P30" s="1021" t="s">
        <v>950</v>
      </c>
      <c r="Q30" s="1021"/>
      <c r="R30" s="1021"/>
      <c r="S30" s="1021"/>
      <c r="T30" s="1021" t="s">
        <v>949</v>
      </c>
      <c r="V30" s="1021"/>
      <c r="W30" s="1021"/>
      <c r="X30" s="1021"/>
      <c r="Y30" s="1021" t="s">
        <v>948</v>
      </c>
      <c r="Z30" s="1021"/>
      <c r="AA30" s="297"/>
      <c r="AB30" s="357"/>
    </row>
    <row r="31" spans="11:28" ht="11.25" customHeight="1">
      <c r="K31" s="1021" t="s">
        <v>933</v>
      </c>
      <c r="L31" s="1021"/>
      <c r="M31" s="1021"/>
      <c r="N31" s="1021"/>
      <c r="O31" s="1021"/>
      <c r="P31" s="1021"/>
      <c r="Q31" s="1021" t="s">
        <v>934</v>
      </c>
      <c r="S31" s="1021"/>
      <c r="T31" s="1021"/>
      <c r="U31" s="1021" t="s">
        <v>947</v>
      </c>
      <c r="Z31" s="1021"/>
      <c r="AA31" s="297"/>
      <c r="AB31" s="357"/>
    </row>
    <row r="32" spans="11:28" ht="11.25" customHeight="1">
      <c r="K32" s="1021" t="s">
        <v>935</v>
      </c>
      <c r="L32" s="1021"/>
      <c r="M32" s="1021"/>
      <c r="N32" s="1021"/>
      <c r="O32" s="1021"/>
      <c r="P32" s="1021" t="s">
        <v>936</v>
      </c>
      <c r="R32" s="1021"/>
      <c r="S32" s="1021" t="s">
        <v>952</v>
      </c>
      <c r="T32" s="1021"/>
      <c r="U32" s="1021"/>
      <c r="V32" s="1021"/>
      <c r="W32" s="1021"/>
      <c r="X32" s="1021"/>
      <c r="Y32" s="1021"/>
      <c r="Z32" s="1021"/>
      <c r="AA32" s="297"/>
      <c r="AB32" s="357"/>
    </row>
    <row r="33" spans="11:28" ht="11.25" customHeight="1">
      <c r="K33" s="1021" t="s">
        <v>937</v>
      </c>
      <c r="L33" s="1021" t="s">
        <v>938</v>
      </c>
      <c r="M33" s="1022" t="s">
        <v>939</v>
      </c>
      <c r="N33" s="1021" t="s">
        <v>940</v>
      </c>
      <c r="O33" s="1021" t="s">
        <v>944</v>
      </c>
      <c r="P33" s="1021" t="s">
        <v>941</v>
      </c>
      <c r="Q33" s="1021" t="s">
        <v>942</v>
      </c>
      <c r="R33" s="1021" t="s">
        <v>943</v>
      </c>
      <c r="T33" s="1021"/>
      <c r="U33" s="1021"/>
      <c r="V33" s="1021"/>
      <c r="W33" s="1021"/>
      <c r="X33" s="1021"/>
      <c r="Y33" s="1021"/>
      <c r="Z33" s="1021"/>
      <c r="AA33" s="297"/>
      <c r="AB33" s="357"/>
    </row>
    <row r="34" spans="11:28" ht="11.25" customHeight="1">
      <c r="K34" s="1021" t="s">
        <v>953</v>
      </c>
      <c r="L34" s="1021"/>
      <c r="M34" s="1021"/>
      <c r="N34" s="1021" t="s">
        <v>954</v>
      </c>
      <c r="O34" s="1021"/>
      <c r="P34" s="1021"/>
      <c r="Q34" s="1021" t="s">
        <v>955</v>
      </c>
      <c r="R34" s="1021"/>
      <c r="S34" s="1021"/>
      <c r="T34" s="1021"/>
      <c r="U34" s="1021"/>
      <c r="V34" s="1021"/>
      <c r="W34" s="1021"/>
      <c r="X34" s="1021" t="s">
        <v>957</v>
      </c>
      <c r="Y34" s="1021"/>
      <c r="Z34" s="1021"/>
      <c r="AA34" s="297"/>
      <c r="AB34" s="357"/>
    </row>
    <row r="35" spans="11:28" ht="11.25" customHeight="1">
      <c r="K35" s="1021" t="s">
        <v>958</v>
      </c>
      <c r="X35" s="1021"/>
      <c r="Y35" s="1021"/>
      <c r="Z35" s="1021"/>
      <c r="AA35" s="297"/>
      <c r="AB35" s="357"/>
    </row>
    <row r="36" spans="12:28" ht="11.25" customHeight="1">
      <c r="L36" s="1021"/>
      <c r="M36" s="1021"/>
      <c r="N36" s="1021"/>
      <c r="O36" s="1021"/>
      <c r="P36" s="1021"/>
      <c r="Q36" s="1021"/>
      <c r="R36" s="1021"/>
      <c r="S36" s="1021"/>
      <c r="T36" s="1021"/>
      <c r="U36" s="1021"/>
      <c r="V36" s="1021"/>
      <c r="W36" s="1021"/>
      <c r="X36" s="1021"/>
      <c r="Y36" s="1021"/>
      <c r="Z36" s="1021"/>
      <c r="AA36" s="297"/>
      <c r="AB36" s="357"/>
    </row>
    <row r="37" spans="11:28" ht="11.25" customHeight="1">
      <c r="K37" s="1020" t="s">
        <v>1004</v>
      </c>
      <c r="L37" s="1021"/>
      <c r="M37" s="1021"/>
      <c r="N37" s="1021"/>
      <c r="O37" s="1021"/>
      <c r="P37" s="1020" t="s">
        <v>1005</v>
      </c>
      <c r="Q37" s="1021"/>
      <c r="S37" s="1040"/>
      <c r="AA37" s="297"/>
      <c r="AB37" s="357"/>
    </row>
    <row r="38" spans="11:28" ht="11.25" customHeight="1" thickBot="1">
      <c r="K38" s="1038" t="s">
        <v>992</v>
      </c>
      <c r="L38" s="1021"/>
      <c r="M38" s="1021"/>
      <c r="N38" s="1021"/>
      <c r="O38" s="1021"/>
      <c r="P38" s="573" t="s">
        <v>1006</v>
      </c>
      <c r="Q38" s="1021"/>
      <c r="R38" s="1050" t="s">
        <v>1029</v>
      </c>
      <c r="S38" s="1050"/>
      <c r="T38" s="1051" t="s">
        <v>324</v>
      </c>
      <c r="U38" s="1050"/>
      <c r="V38" s="1050"/>
      <c r="W38" s="1050"/>
      <c r="X38" s="1040"/>
      <c r="Y38" s="1040"/>
      <c r="Z38" s="1040"/>
      <c r="AA38" s="297"/>
      <c r="AB38" s="357"/>
    </row>
    <row r="39" spans="11:28" ht="11.25" customHeight="1">
      <c r="K39" s="1038" t="s">
        <v>993</v>
      </c>
      <c r="L39" s="1021"/>
      <c r="M39" s="1021"/>
      <c r="N39" s="1021"/>
      <c r="O39" s="1021"/>
      <c r="P39" s="573" t="s">
        <v>1007</v>
      </c>
      <c r="Q39" s="1021"/>
      <c r="R39" s="1041" t="s">
        <v>331</v>
      </c>
      <c r="S39" s="1043">
        <v>2</v>
      </c>
      <c r="T39" s="983" t="s">
        <v>362</v>
      </c>
      <c r="U39" s="984"/>
      <c r="V39" s="984" t="s">
        <v>1032</v>
      </c>
      <c r="W39" s="984"/>
      <c r="AA39" s="297"/>
      <c r="AB39" s="357"/>
    </row>
    <row r="40" spans="11:28" ht="11.25" customHeight="1">
      <c r="K40" s="1038" t="s">
        <v>994</v>
      </c>
      <c r="L40" s="1021"/>
      <c r="M40" s="1021"/>
      <c r="N40" s="1021"/>
      <c r="O40" s="1021"/>
      <c r="P40" s="573" t="s">
        <v>1008</v>
      </c>
      <c r="Q40" s="1021"/>
      <c r="R40" s="1041" t="s">
        <v>332</v>
      </c>
      <c r="S40" s="1043">
        <v>2</v>
      </c>
      <c r="T40" s="1048" t="s">
        <v>355</v>
      </c>
      <c r="U40" s="1043">
        <v>1</v>
      </c>
      <c r="V40" s="1045" t="s">
        <v>1034</v>
      </c>
      <c r="W40" s="1043">
        <f>2*2+10</f>
        <v>14</v>
      </c>
      <c r="AA40" s="297"/>
      <c r="AB40" s="357"/>
    </row>
    <row r="41" spans="11:28" ht="11.25" customHeight="1">
      <c r="K41" s="1038" t="s">
        <v>995</v>
      </c>
      <c r="L41" s="1021"/>
      <c r="M41" s="1021"/>
      <c r="N41" s="1021"/>
      <c r="O41" s="1021"/>
      <c r="P41" s="573" t="s">
        <v>1009</v>
      </c>
      <c r="Q41" s="1021"/>
      <c r="R41" s="1041" t="s">
        <v>326</v>
      </c>
      <c r="S41" s="1043">
        <v>8</v>
      </c>
      <c r="T41" s="1048" t="s">
        <v>244</v>
      </c>
      <c r="U41" s="1043">
        <v>1</v>
      </c>
      <c r="V41" s="1041" t="s">
        <v>1030</v>
      </c>
      <c r="W41" s="1043">
        <f>2*2+7</f>
        <v>11</v>
      </c>
      <c r="AA41" s="297"/>
      <c r="AB41" s="357"/>
    </row>
    <row r="42" spans="11:28" ht="11.25" customHeight="1">
      <c r="K42" s="1039" t="s">
        <v>982</v>
      </c>
      <c r="L42" s="1021"/>
      <c r="M42" s="1021"/>
      <c r="N42" s="1021"/>
      <c r="O42" s="1021"/>
      <c r="P42" s="573" t="s">
        <v>1010</v>
      </c>
      <c r="Q42" s="1021"/>
      <c r="R42" s="1041" t="s">
        <v>325</v>
      </c>
      <c r="S42" s="1043">
        <v>8</v>
      </c>
      <c r="T42" s="1048" t="s">
        <v>357</v>
      </c>
      <c r="U42" s="1043">
        <v>1</v>
      </c>
      <c r="V42" s="1045" t="s">
        <v>1035</v>
      </c>
      <c r="W42" s="1043">
        <f>2*2+7</f>
        <v>11</v>
      </c>
      <c r="AA42" s="297"/>
      <c r="AB42" s="357"/>
    </row>
    <row r="43" spans="11:28" ht="11.25" customHeight="1">
      <c r="K43" s="1038" t="s">
        <v>996</v>
      </c>
      <c r="L43" s="1021"/>
      <c r="M43" s="1021"/>
      <c r="N43" s="1021"/>
      <c r="O43" s="1021"/>
      <c r="P43" s="573" t="s">
        <v>1011</v>
      </c>
      <c r="Q43" s="1021"/>
      <c r="R43" s="1041" t="s">
        <v>327</v>
      </c>
      <c r="S43" s="1043">
        <v>7</v>
      </c>
      <c r="T43" s="1048" t="s">
        <v>358</v>
      </c>
      <c r="U43" s="1043">
        <v>1</v>
      </c>
      <c r="V43" s="1045" t="s">
        <v>340</v>
      </c>
      <c r="W43" s="1043">
        <v>10</v>
      </c>
      <c r="AA43" s="297"/>
      <c r="AB43" s="357"/>
    </row>
    <row r="44" spans="11:28" ht="11.25" customHeight="1">
      <c r="K44" s="1038" t="s">
        <v>997</v>
      </c>
      <c r="L44" s="1021"/>
      <c r="M44" s="1021"/>
      <c r="N44" s="1021"/>
      <c r="O44" s="1021"/>
      <c r="P44" s="573" t="s">
        <v>1012</v>
      </c>
      <c r="Q44" s="1021"/>
      <c r="R44" s="1041" t="s">
        <v>328</v>
      </c>
      <c r="S44" s="1043">
        <v>15</v>
      </c>
      <c r="T44" s="1049" t="s">
        <v>359</v>
      </c>
      <c r="U44" s="1043">
        <v>1</v>
      </c>
      <c r="V44" s="1041" t="s">
        <v>341</v>
      </c>
      <c r="W44" s="1043">
        <v>9</v>
      </c>
      <c r="AA44" s="297"/>
      <c r="AB44" s="357"/>
    </row>
    <row r="45" spans="11:28" ht="11.25" customHeight="1">
      <c r="K45" s="1039" t="s">
        <v>983</v>
      </c>
      <c r="L45" s="1021"/>
      <c r="M45" s="1021"/>
      <c r="N45" s="1021"/>
      <c r="O45" s="1021"/>
      <c r="P45" s="573" t="s">
        <v>1013</v>
      </c>
      <c r="Q45" s="1021"/>
      <c r="R45" s="1052" t="s">
        <v>1027</v>
      </c>
      <c r="S45" s="1053">
        <f>SUM(S39:S44)</f>
        <v>42</v>
      </c>
      <c r="T45" s="1048" t="s">
        <v>360</v>
      </c>
      <c r="U45" s="1043">
        <v>1</v>
      </c>
      <c r="V45" s="1041" t="s">
        <v>342</v>
      </c>
      <c r="W45" s="1043">
        <f>2*1+1</f>
        <v>3</v>
      </c>
      <c r="AA45" s="297"/>
      <c r="AB45" s="357"/>
    </row>
    <row r="46" spans="11:28" ht="11.25" customHeight="1">
      <c r="K46" s="1039" t="s">
        <v>984</v>
      </c>
      <c r="L46" s="1021"/>
      <c r="M46" s="1021"/>
      <c r="N46" s="1021"/>
      <c r="O46" s="1021"/>
      <c r="P46" s="573" t="s">
        <v>1014</v>
      </c>
      <c r="Q46" s="1021"/>
      <c r="R46" s="1041" t="s">
        <v>329</v>
      </c>
      <c r="S46" s="1043">
        <f>3*4+2*6+23</f>
        <v>47</v>
      </c>
      <c r="T46" s="1048" t="s">
        <v>361</v>
      </c>
      <c r="U46" s="1043">
        <v>1</v>
      </c>
      <c r="V46" s="1041" t="s">
        <v>343</v>
      </c>
      <c r="W46" s="1043">
        <f>2*2+9</f>
        <v>13</v>
      </c>
      <c r="AA46" s="297"/>
      <c r="AB46" s="357"/>
    </row>
    <row r="47" spans="11:28" ht="11.25" customHeight="1">
      <c r="K47" s="1039" t="s">
        <v>985</v>
      </c>
      <c r="L47" s="1021"/>
      <c r="M47" s="1021"/>
      <c r="N47" s="1021"/>
      <c r="O47" s="1021"/>
      <c r="P47" s="573" t="s">
        <v>1015</v>
      </c>
      <c r="Q47" s="1021"/>
      <c r="R47" s="1041" t="s">
        <v>330</v>
      </c>
      <c r="S47" s="1043">
        <f>2*2+20</f>
        <v>24</v>
      </c>
      <c r="T47" s="1054" t="s">
        <v>363</v>
      </c>
      <c r="U47" s="1057" t="s">
        <v>1036</v>
      </c>
      <c r="V47" s="1041" t="s">
        <v>344</v>
      </c>
      <c r="W47" s="1043">
        <f>2*1+4</f>
        <v>6</v>
      </c>
      <c r="AA47" s="297"/>
      <c r="AB47" s="195"/>
    </row>
    <row r="48" spans="11:28" ht="11.25" customHeight="1">
      <c r="K48" s="1039" t="s">
        <v>986</v>
      </c>
      <c r="L48" s="1021"/>
      <c r="M48" s="1021"/>
      <c r="N48" s="1021"/>
      <c r="O48" s="1021"/>
      <c r="P48" s="573" t="s">
        <v>1016</v>
      </c>
      <c r="Q48" s="1021"/>
      <c r="R48" s="1041" t="s">
        <v>333</v>
      </c>
      <c r="S48" s="1043">
        <f>2*6+27</f>
        <v>39</v>
      </c>
      <c r="T48" s="629"/>
      <c r="U48" s="1058"/>
      <c r="V48" s="1041" t="s">
        <v>345</v>
      </c>
      <c r="W48" s="1043">
        <v>11</v>
      </c>
      <c r="AA48" s="297"/>
      <c r="AB48" s="357"/>
    </row>
    <row r="49" spans="11:28" ht="11.25" customHeight="1">
      <c r="K49" s="1039" t="s">
        <v>987</v>
      </c>
      <c r="L49" s="1021"/>
      <c r="M49" s="1021"/>
      <c r="N49" s="1021"/>
      <c r="O49" s="1021"/>
      <c r="P49" s="573" t="s">
        <v>1017</v>
      </c>
      <c r="Q49" s="1021"/>
      <c r="R49" s="1041" t="s">
        <v>334</v>
      </c>
      <c r="S49" s="1043">
        <f>2*6+25</f>
        <v>37</v>
      </c>
      <c r="T49" s="629"/>
      <c r="U49" s="630"/>
      <c r="V49" s="1041" t="s">
        <v>346</v>
      </c>
      <c r="W49" s="1043">
        <f>2*2+12</f>
        <v>16</v>
      </c>
      <c r="AA49" s="297"/>
      <c r="AB49" s="357"/>
    </row>
    <row r="50" spans="11:28" ht="11.25" customHeight="1">
      <c r="K50" s="1038" t="s">
        <v>998</v>
      </c>
      <c r="L50" s="1021"/>
      <c r="M50" s="1021"/>
      <c r="N50" s="1021"/>
      <c r="O50" s="1021"/>
      <c r="P50" s="573" t="s">
        <v>1018</v>
      </c>
      <c r="Q50" s="1021"/>
      <c r="R50" s="1052" t="s">
        <v>1028</v>
      </c>
      <c r="S50" s="1053">
        <f>SUM(S46:S49)</f>
        <v>147</v>
      </c>
      <c r="T50" s="629"/>
      <c r="U50" s="630"/>
      <c r="V50" s="1041" t="s">
        <v>347</v>
      </c>
      <c r="W50" s="1043">
        <f>2*1+7</f>
        <v>9</v>
      </c>
      <c r="Z50" s="630"/>
      <c r="AA50" s="297"/>
      <c r="AB50" s="357"/>
    </row>
    <row r="51" spans="11:28" ht="11.25" customHeight="1">
      <c r="K51" s="1039" t="s">
        <v>988</v>
      </c>
      <c r="P51" s="573" t="s">
        <v>1019</v>
      </c>
      <c r="R51" s="1047" t="s">
        <v>631</v>
      </c>
      <c r="S51" s="1043">
        <v>2</v>
      </c>
      <c r="T51" s="629"/>
      <c r="U51" s="630"/>
      <c r="V51" s="1041" t="s">
        <v>348</v>
      </c>
      <c r="W51" s="1043">
        <v>6</v>
      </c>
      <c r="Z51" s="630"/>
      <c r="AA51" s="297"/>
      <c r="AB51" s="357"/>
    </row>
    <row r="52" spans="11:28" ht="11.25" customHeight="1">
      <c r="K52" s="1039" t="s">
        <v>989</v>
      </c>
      <c r="P52" s="573" t="s">
        <v>1020</v>
      </c>
      <c r="R52" s="1047" t="s">
        <v>629</v>
      </c>
      <c r="S52" s="1043">
        <v>1</v>
      </c>
      <c r="T52" s="629"/>
      <c r="U52" s="630"/>
      <c r="V52" s="1046" t="s">
        <v>349</v>
      </c>
      <c r="W52" s="1043">
        <f>2*3+10</f>
        <v>16</v>
      </c>
      <c r="Z52" s="630"/>
      <c r="AA52" s="297"/>
      <c r="AB52" s="357"/>
    </row>
    <row r="53" spans="11:28" ht="11.25" customHeight="1">
      <c r="K53" s="1038" t="s">
        <v>999</v>
      </c>
      <c r="P53" s="573" t="s">
        <v>1021</v>
      </c>
      <c r="R53" s="1047" t="s">
        <v>632</v>
      </c>
      <c r="S53" s="1043">
        <v>4</v>
      </c>
      <c r="T53" s="629"/>
      <c r="U53" s="630"/>
      <c r="V53" s="1041" t="s">
        <v>350</v>
      </c>
      <c r="W53" s="1043">
        <v>5</v>
      </c>
      <c r="Z53" s="630"/>
      <c r="AA53" s="297"/>
      <c r="AB53" s="357"/>
    </row>
    <row r="54" spans="11:28" ht="11.25" customHeight="1">
      <c r="K54" s="1038" t="s">
        <v>1000</v>
      </c>
      <c r="P54" s="573" t="s">
        <v>1022</v>
      </c>
      <c r="R54" s="1047" t="s">
        <v>626</v>
      </c>
      <c r="S54" s="1043">
        <v>4</v>
      </c>
      <c r="T54" s="629"/>
      <c r="U54" s="630"/>
      <c r="V54" s="1041" t="s">
        <v>351</v>
      </c>
      <c r="W54" s="1043">
        <v>9</v>
      </c>
      <c r="Z54" s="630"/>
      <c r="AA54" s="297"/>
      <c r="AB54" s="357"/>
    </row>
    <row r="55" spans="11:28" ht="11.25" customHeight="1">
      <c r="K55" s="1038" t="s">
        <v>1001</v>
      </c>
      <c r="P55" s="573" t="s">
        <v>1023</v>
      </c>
      <c r="R55" s="1052" t="s">
        <v>636</v>
      </c>
      <c r="S55" s="1053">
        <f>SUM(S51:S54)</f>
        <v>11</v>
      </c>
      <c r="T55" s="629"/>
      <c r="U55" s="630"/>
      <c r="V55" s="1041" t="s">
        <v>352</v>
      </c>
      <c r="W55" s="1043">
        <f>2*1+2</f>
        <v>4</v>
      </c>
      <c r="Z55" s="630"/>
      <c r="AA55" s="297"/>
      <c r="AB55" s="357"/>
    </row>
    <row r="56" spans="11:28" ht="11.25" customHeight="1">
      <c r="K56" s="1038" t="s">
        <v>1002</v>
      </c>
      <c r="P56" s="573" t="s">
        <v>1024</v>
      </c>
      <c r="R56" s="1047" t="s">
        <v>628</v>
      </c>
      <c r="S56" s="1043">
        <v>11</v>
      </c>
      <c r="T56" s="629"/>
      <c r="U56" s="630"/>
      <c r="V56" s="1041" t="s">
        <v>353</v>
      </c>
      <c r="W56" s="1043">
        <f>2*1+6</f>
        <v>8</v>
      </c>
      <c r="Z56" s="630"/>
      <c r="AA56" s="297"/>
      <c r="AB56" s="357"/>
    </row>
    <row r="57" spans="11:28" ht="11.25" customHeight="1">
      <c r="K57" s="1039" t="s">
        <v>990</v>
      </c>
      <c r="P57" s="573" t="s">
        <v>1025</v>
      </c>
      <c r="R57" s="1047" t="s">
        <v>625</v>
      </c>
      <c r="S57" s="1043">
        <v>7</v>
      </c>
      <c r="T57" s="629"/>
      <c r="U57" s="630"/>
      <c r="V57" s="1041" t="s">
        <v>1033</v>
      </c>
      <c r="W57" s="1056">
        <v>2</v>
      </c>
      <c r="Z57" s="630"/>
      <c r="AA57" s="297"/>
      <c r="AB57" s="357"/>
    </row>
    <row r="58" spans="11:28" ht="11.25" customHeight="1">
      <c r="K58" s="1038" t="s">
        <v>1003</v>
      </c>
      <c r="P58" s="573" t="s">
        <v>1026</v>
      </c>
      <c r="R58" s="1047" t="s">
        <v>630</v>
      </c>
      <c r="S58" s="1043">
        <v>6</v>
      </c>
      <c r="T58" s="629"/>
      <c r="U58" s="630"/>
      <c r="V58" s="1044" t="s">
        <v>363</v>
      </c>
      <c r="W58" s="1055">
        <f>SUM(W40:W57)</f>
        <v>163</v>
      </c>
      <c r="X58" s="1055"/>
      <c r="Z58" s="630"/>
      <c r="AA58" s="297"/>
      <c r="AB58" s="357"/>
    </row>
    <row r="59" spans="11:28" ht="11.25" customHeight="1">
      <c r="K59" s="1039" t="s">
        <v>991</v>
      </c>
      <c r="R59" s="1047" t="s">
        <v>627</v>
      </c>
      <c r="S59" s="1043">
        <v>7</v>
      </c>
      <c r="T59" s="183"/>
      <c r="AA59" s="297"/>
      <c r="AB59" s="357"/>
    </row>
    <row r="60" spans="18:28" ht="11.25" customHeight="1">
      <c r="R60" s="1052" t="s">
        <v>1031</v>
      </c>
      <c r="S60" s="1053">
        <f>SUM(S56:S59)</f>
        <v>31</v>
      </c>
      <c r="T60" s="183"/>
      <c r="AA60" s="297"/>
      <c r="AB60" s="357"/>
    </row>
    <row r="61" spans="18:28" ht="11.25" customHeight="1">
      <c r="R61" s="1042" t="s">
        <v>363</v>
      </c>
      <c r="S61" s="1020">
        <f>SUM(S45,S50,S55,S60)</f>
        <v>231</v>
      </c>
      <c r="T61" s="183"/>
      <c r="AA61" s="297"/>
      <c r="AB61" s="357"/>
    </row>
    <row r="62" spans="27:28" ht="11.25" customHeight="1">
      <c r="AA62" s="297"/>
      <c r="AB62" s="357"/>
    </row>
    <row r="63" spans="27:28" ht="11.25" customHeight="1">
      <c r="AA63" s="297"/>
      <c r="AB63" s="357"/>
    </row>
    <row r="64" spans="27:28" ht="11.25" customHeight="1">
      <c r="AA64" s="297"/>
      <c r="AB64" s="357"/>
    </row>
    <row r="65" spans="27:28" ht="11.25" customHeight="1">
      <c r="AA65" s="297"/>
      <c r="AB65" s="357"/>
    </row>
    <row r="66" spans="27:28" ht="11.25" customHeight="1">
      <c r="AA66" s="297"/>
      <c r="AB66" s="357"/>
    </row>
    <row r="67" spans="27:28" ht="11.25" customHeight="1">
      <c r="AA67" s="297"/>
      <c r="AB67" s="357"/>
    </row>
    <row r="68" spans="27:28" ht="11.25" customHeight="1">
      <c r="AA68" s="297"/>
      <c r="AB68" s="357"/>
    </row>
    <row r="69" spans="27:28" ht="11.25" customHeight="1">
      <c r="AA69" s="297"/>
      <c r="AB69" s="357"/>
    </row>
    <row r="70" spans="27:28" ht="11.25" customHeight="1">
      <c r="AA70" s="297"/>
      <c r="AB70" s="357"/>
    </row>
    <row r="71" spans="27:28" ht="11.25" customHeight="1">
      <c r="AA71" s="297"/>
      <c r="AB71" s="357"/>
    </row>
    <row r="72" spans="27:28" ht="11.25" customHeight="1">
      <c r="AA72" s="297"/>
      <c r="AB72" s="357"/>
    </row>
    <row r="73" spans="27:28" ht="11.25" customHeight="1">
      <c r="AA73" s="297"/>
      <c r="AB73" s="357"/>
    </row>
    <row r="74" spans="27:28" ht="11.25" customHeight="1">
      <c r="AA74" s="297"/>
      <c r="AB74" s="357"/>
    </row>
    <row r="75" spans="27:28" ht="11.25" customHeight="1">
      <c r="AA75" s="297"/>
      <c r="AB75" s="357"/>
    </row>
    <row r="76" spans="27:28" ht="11.25" customHeight="1">
      <c r="AA76" s="297"/>
      <c r="AB76" s="357"/>
    </row>
    <row r="77" spans="27:28" ht="11.25" customHeight="1">
      <c r="AA77" s="297"/>
      <c r="AB77" s="357"/>
    </row>
    <row r="78" spans="27:28" ht="11.25" customHeight="1">
      <c r="AA78" s="297"/>
      <c r="AB78" s="357"/>
    </row>
    <row r="79" spans="27:28" ht="11.25" customHeight="1">
      <c r="AA79" s="297"/>
      <c r="AB79" s="357"/>
    </row>
    <row r="80" spans="27:28" ht="11.25" customHeight="1">
      <c r="AA80" s="297"/>
      <c r="AB80" s="357"/>
    </row>
  </sheetData>
  <sheetProtection/>
  <mergeCells count="30">
    <mergeCell ref="W58:X58"/>
    <mergeCell ref="U47:U48"/>
    <mergeCell ref="W3:AA6"/>
    <mergeCell ref="T39:U39"/>
    <mergeCell ref="V39:W39"/>
    <mergeCell ref="T38:W38"/>
    <mergeCell ref="K25:L25"/>
    <mergeCell ref="M25:R25"/>
    <mergeCell ref="S25:V25"/>
    <mergeCell ref="Y7:Z7"/>
    <mergeCell ref="S21:T21"/>
    <mergeCell ref="U21:V21"/>
    <mergeCell ref="S22:V22"/>
    <mergeCell ref="S23:V23"/>
    <mergeCell ref="M24:R24"/>
    <mergeCell ref="S24:V24"/>
    <mergeCell ref="K20:L24"/>
    <mergeCell ref="M20:N20"/>
    <mergeCell ref="O20:P20"/>
    <mergeCell ref="Q20:R20"/>
    <mergeCell ref="S20:T20"/>
    <mergeCell ref="U20:V20"/>
    <mergeCell ref="M21:N21"/>
    <mergeCell ref="O21:P21"/>
    <mergeCell ref="Q21:R21"/>
    <mergeCell ref="W8:W20"/>
    <mergeCell ref="A1:L1"/>
    <mergeCell ref="M1:R1"/>
    <mergeCell ref="S1:V1"/>
    <mergeCell ref="R38:S38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80"/>
  <sheetViews>
    <sheetView showGridLines="0" zoomScalePageLayoutView="0" workbookViewId="0" topLeftCell="K1">
      <selection activeCell="O29" sqref="O29"/>
    </sheetView>
  </sheetViews>
  <sheetFormatPr defaultColWidth="9.140625" defaultRowHeight="15"/>
  <cols>
    <col min="1" max="1" width="5.00390625" style="64" hidden="1" customWidth="1"/>
    <col min="2" max="8" width="4.421875" style="64" hidden="1" customWidth="1"/>
    <col min="9" max="10" width="5.00390625" style="64" hidden="1" customWidth="1"/>
    <col min="11" max="11" width="5.00390625" style="64" bestFit="1" customWidth="1"/>
    <col min="12" max="12" width="4.421875" style="64" bestFit="1" customWidth="1"/>
    <col min="13" max="13" width="4.421875" style="64" customWidth="1"/>
    <col min="14" max="14" width="6.28125" style="64" customWidth="1"/>
    <col min="15" max="16" width="6.28125" style="379" customWidth="1"/>
    <col min="17" max="17" width="6.140625" style="64" customWidth="1"/>
    <col min="18" max="20" width="4.421875" style="64" customWidth="1"/>
    <col min="21" max="21" width="6.140625" style="64" customWidth="1"/>
    <col min="22" max="22" width="6.57421875" style="64" customWidth="1"/>
    <col min="23" max="23" width="3.57421875" style="64" customWidth="1"/>
    <col min="24" max="25" width="9.140625" style="64" customWidth="1"/>
    <col min="26" max="26" width="16.28125" style="64" customWidth="1"/>
    <col min="27" max="27" width="2.140625" style="409" customWidth="1"/>
    <col min="28" max="28" width="4.421875" style="409" bestFit="1" customWidth="1"/>
    <col min="29" max="29" width="2.421875" style="380" bestFit="1" customWidth="1"/>
    <col min="30" max="30" width="4.421875" style="390" bestFit="1" customWidth="1"/>
    <col min="31" max="16384" width="9.140625" style="64" customWidth="1"/>
  </cols>
  <sheetData>
    <row r="1" spans="1:30" ht="15" customHeight="1">
      <c r="A1" s="973" t="s">
        <v>483</v>
      </c>
      <c r="B1" s="973"/>
      <c r="C1" s="973"/>
      <c r="D1" s="973"/>
      <c r="E1" s="973"/>
      <c r="F1" s="973"/>
      <c r="G1" s="973"/>
      <c r="H1" s="973"/>
      <c r="I1" s="973"/>
      <c r="J1" s="973"/>
      <c r="K1" s="973"/>
      <c r="L1" s="973"/>
      <c r="M1" s="973" t="s">
        <v>482</v>
      </c>
      <c r="N1" s="973"/>
      <c r="O1" s="973"/>
      <c r="P1" s="973"/>
      <c r="Q1" s="973"/>
      <c r="R1" s="973"/>
      <c r="S1" s="974" t="s">
        <v>481</v>
      </c>
      <c r="T1" s="974"/>
      <c r="U1" s="974"/>
      <c r="V1" s="974"/>
      <c r="X1" s="105"/>
      <c r="Y1" s="105"/>
      <c r="Z1" s="105"/>
      <c r="AA1" s="498"/>
      <c r="AB1" s="357"/>
      <c r="AC1" s="297"/>
      <c r="AD1" s="357"/>
    </row>
    <row r="2" spans="1:32" ht="15" customHeight="1" thickBot="1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9" t="s">
        <v>378</v>
      </c>
      <c r="L2" s="189" t="s">
        <v>369</v>
      </c>
      <c r="M2" s="318" t="s">
        <v>679</v>
      </c>
      <c r="N2" s="190" t="s">
        <v>370</v>
      </c>
      <c r="O2" s="313" t="s">
        <v>372</v>
      </c>
      <c r="P2" s="190" t="s">
        <v>678</v>
      </c>
      <c r="Q2" s="313" t="s">
        <v>371</v>
      </c>
      <c r="R2" s="190" t="s">
        <v>373</v>
      </c>
      <c r="S2" s="315" t="s">
        <v>374</v>
      </c>
      <c r="T2" s="190" t="s">
        <v>375</v>
      </c>
      <c r="U2" s="313" t="s">
        <v>376</v>
      </c>
      <c r="V2" s="190" t="s">
        <v>377</v>
      </c>
      <c r="X2" s="336" t="s">
        <v>494</v>
      </c>
      <c r="Y2" s="959" t="s">
        <v>600</v>
      </c>
      <c r="Z2" s="959"/>
      <c r="AA2" s="498"/>
      <c r="AB2" s="357"/>
      <c r="AC2" s="297"/>
      <c r="AD2" s="357"/>
      <c r="AF2" s="350"/>
    </row>
    <row r="3" spans="1:32" ht="15.75" thickBot="1">
      <c r="A3" s="136">
        <v>1529</v>
      </c>
      <c r="B3" s="135">
        <v>3176</v>
      </c>
      <c r="C3" s="165">
        <v>829</v>
      </c>
      <c r="D3" s="166">
        <v>1094</v>
      </c>
      <c r="E3" s="167">
        <v>171</v>
      </c>
      <c r="F3" s="168">
        <v>2826</v>
      </c>
      <c r="G3" s="169">
        <v>1501</v>
      </c>
      <c r="H3" s="170">
        <v>111</v>
      </c>
      <c r="I3" s="171">
        <v>1718</v>
      </c>
      <c r="J3" s="179">
        <v>1625</v>
      </c>
      <c r="K3" s="136">
        <v>116</v>
      </c>
      <c r="L3" s="135">
        <v>48</v>
      </c>
      <c r="M3" s="319">
        <v>68</v>
      </c>
      <c r="N3" s="523">
        <v>93</v>
      </c>
      <c r="O3" s="525">
        <v>171</v>
      </c>
      <c r="P3" s="510">
        <v>1477</v>
      </c>
      <c r="Q3" s="337">
        <v>399</v>
      </c>
      <c r="R3" s="505">
        <v>45</v>
      </c>
      <c r="S3" s="506">
        <v>70</v>
      </c>
      <c r="T3" s="170">
        <v>1058</v>
      </c>
      <c r="U3" s="502">
        <v>16</v>
      </c>
      <c r="V3" s="172">
        <v>67</v>
      </c>
      <c r="X3" s="960" t="s">
        <v>484</v>
      </c>
      <c r="Y3" s="960"/>
      <c r="Z3" s="960"/>
      <c r="AA3" s="498"/>
      <c r="AB3" s="357"/>
      <c r="AC3" s="297"/>
      <c r="AD3" s="357"/>
      <c r="AE3" s="339"/>
      <c r="AF3" s="350"/>
    </row>
    <row r="4" spans="1:32" ht="15.75">
      <c r="A4" s="136">
        <v>1327</v>
      </c>
      <c r="B4" s="135">
        <v>2171</v>
      </c>
      <c r="C4" s="165">
        <v>537</v>
      </c>
      <c r="D4" s="166">
        <v>1741</v>
      </c>
      <c r="E4" s="167">
        <v>503</v>
      </c>
      <c r="F4" s="168">
        <v>45</v>
      </c>
      <c r="G4" s="173">
        <v>694</v>
      </c>
      <c r="H4" s="170">
        <v>71</v>
      </c>
      <c r="I4" s="174">
        <v>217</v>
      </c>
      <c r="J4" s="179">
        <v>2056</v>
      </c>
      <c r="K4" s="136">
        <v>393</v>
      </c>
      <c r="L4" s="135">
        <v>832</v>
      </c>
      <c r="M4" s="320">
        <v>135</v>
      </c>
      <c r="N4" s="496">
        <v>292</v>
      </c>
      <c r="O4" s="509">
        <v>503</v>
      </c>
      <c r="P4" s="510">
        <v>1741</v>
      </c>
      <c r="Q4" s="314">
        <v>868</v>
      </c>
      <c r="R4" s="168">
        <v>51</v>
      </c>
      <c r="S4" s="506">
        <v>71</v>
      </c>
      <c r="T4" s="170">
        <v>1519</v>
      </c>
      <c r="U4" s="503">
        <v>33</v>
      </c>
      <c r="V4" s="172">
        <v>469</v>
      </c>
      <c r="X4" s="680" t="s">
        <v>485</v>
      </c>
      <c r="Y4" s="680"/>
      <c r="Z4" s="680"/>
      <c r="AA4" s="498"/>
      <c r="AB4" s="357"/>
      <c r="AC4" s="297"/>
      <c r="AD4" s="357"/>
      <c r="AE4" s="389"/>
      <c r="AF4" s="350"/>
    </row>
    <row r="5" spans="1:31" ht="15.75">
      <c r="A5" s="136">
        <v>980</v>
      </c>
      <c r="B5" s="135">
        <v>1747</v>
      </c>
      <c r="C5" s="175">
        <v>1730</v>
      </c>
      <c r="D5" s="176">
        <v>1024</v>
      </c>
      <c r="E5" s="167">
        <v>830</v>
      </c>
      <c r="F5" s="168">
        <v>107</v>
      </c>
      <c r="G5" s="173">
        <v>2949</v>
      </c>
      <c r="H5" s="170">
        <v>70</v>
      </c>
      <c r="I5" s="174">
        <v>573</v>
      </c>
      <c r="J5" s="179">
        <v>1114</v>
      </c>
      <c r="K5" s="136">
        <v>980</v>
      </c>
      <c r="L5" s="135">
        <v>1675</v>
      </c>
      <c r="M5" s="320">
        <v>141</v>
      </c>
      <c r="N5" s="527">
        <v>494</v>
      </c>
      <c r="O5" s="525">
        <v>888</v>
      </c>
      <c r="Q5" s="314">
        <v>1038</v>
      </c>
      <c r="R5" s="168">
        <v>107</v>
      </c>
      <c r="S5" s="316">
        <v>118</v>
      </c>
      <c r="T5" s="170">
        <v>1592</v>
      </c>
      <c r="U5" s="504">
        <v>111</v>
      </c>
      <c r="V5" s="172">
        <v>1114</v>
      </c>
      <c r="X5" s="680" t="s">
        <v>486</v>
      </c>
      <c r="Y5" s="680"/>
      <c r="Z5" s="680"/>
      <c r="AA5" s="498"/>
      <c r="AB5" s="357"/>
      <c r="AC5" s="297"/>
      <c r="AD5" s="357"/>
      <c r="AE5" s="339"/>
    </row>
    <row r="6" spans="1:31" ht="15.75">
      <c r="A6" s="136">
        <v>1646</v>
      </c>
      <c r="B6" s="135">
        <v>48</v>
      </c>
      <c r="C6" s="165">
        <v>292</v>
      </c>
      <c r="D6" s="176">
        <v>1477</v>
      </c>
      <c r="E6" s="167">
        <v>494</v>
      </c>
      <c r="F6" s="168">
        <v>2194</v>
      </c>
      <c r="G6" s="173">
        <v>868</v>
      </c>
      <c r="H6" s="170">
        <v>1592</v>
      </c>
      <c r="I6" s="174">
        <v>33</v>
      </c>
      <c r="J6" s="180">
        <v>233</v>
      </c>
      <c r="K6" s="136">
        <v>1327</v>
      </c>
      <c r="L6" s="135">
        <v>1720</v>
      </c>
      <c r="M6" s="319">
        <v>461</v>
      </c>
      <c r="N6" s="496">
        <v>1018</v>
      </c>
      <c r="O6" s="509">
        <v>2081</v>
      </c>
      <c r="Q6" s="351"/>
      <c r="R6" s="168">
        <v>830</v>
      </c>
      <c r="S6" s="316">
        <v>234</v>
      </c>
      <c r="T6" s="170">
        <v>1902</v>
      </c>
      <c r="U6" s="503">
        <v>148</v>
      </c>
      <c r="V6" s="172">
        <v>2056</v>
      </c>
      <c r="X6" s="105"/>
      <c r="Y6" s="105"/>
      <c r="Z6" s="105"/>
      <c r="AA6" s="498"/>
      <c r="AB6" s="357"/>
      <c r="AC6" s="297"/>
      <c r="AD6" s="357"/>
      <c r="AE6" s="499"/>
    </row>
    <row r="7" spans="1:31" ht="22.5">
      <c r="A7" s="136">
        <v>68</v>
      </c>
      <c r="B7" s="135">
        <v>461</v>
      </c>
      <c r="D7" s="166">
        <v>2081</v>
      </c>
      <c r="E7" s="167">
        <v>135</v>
      </c>
      <c r="G7" s="169">
        <v>118</v>
      </c>
      <c r="H7" s="170">
        <v>1714</v>
      </c>
      <c r="I7" s="174">
        <v>16</v>
      </c>
      <c r="J7" s="180">
        <v>294</v>
      </c>
      <c r="K7" s="136">
        <v>1529</v>
      </c>
      <c r="L7" s="135">
        <v>1747</v>
      </c>
      <c r="M7" s="319">
        <v>537</v>
      </c>
      <c r="N7" s="528">
        <v>1024</v>
      </c>
      <c r="Q7" s="351"/>
      <c r="R7" s="168">
        <v>1730</v>
      </c>
      <c r="S7" s="316">
        <v>343</v>
      </c>
      <c r="T7" s="170">
        <v>2062</v>
      </c>
      <c r="U7" s="503">
        <v>217</v>
      </c>
      <c r="V7" s="512">
        <v>2337</v>
      </c>
      <c r="X7" s="312" t="s">
        <v>493</v>
      </c>
      <c r="Y7" s="959" t="s">
        <v>487</v>
      </c>
      <c r="Z7" s="959"/>
      <c r="AA7" s="498"/>
      <c r="AB7" s="357"/>
      <c r="AC7" s="297"/>
      <c r="AD7" s="357"/>
      <c r="AE7" s="389"/>
    </row>
    <row r="8" spans="1:31" ht="15.75">
      <c r="A8" s="136">
        <v>393</v>
      </c>
      <c r="B8" s="135">
        <v>1720</v>
      </c>
      <c r="E8" s="167">
        <v>93</v>
      </c>
      <c r="H8" s="170">
        <v>1058</v>
      </c>
      <c r="I8" s="174">
        <v>343</v>
      </c>
      <c r="J8" s="180">
        <v>469</v>
      </c>
      <c r="K8" s="136">
        <v>1646</v>
      </c>
      <c r="L8" s="135">
        <v>2171</v>
      </c>
      <c r="M8" s="319">
        <v>829</v>
      </c>
      <c r="N8" s="524">
        <v>1640</v>
      </c>
      <c r="O8" s="508"/>
      <c r="P8" s="500"/>
      <c r="Q8" s="351"/>
      <c r="R8" s="168">
        <v>2194</v>
      </c>
      <c r="S8" s="316">
        <v>359</v>
      </c>
      <c r="T8" s="170">
        <v>2481</v>
      </c>
      <c r="U8" s="504">
        <v>233</v>
      </c>
      <c r="V8" s="497"/>
      <c r="X8" s="960" t="s">
        <v>488</v>
      </c>
      <c r="Y8" s="960"/>
      <c r="Z8" s="960"/>
      <c r="AA8" s="498"/>
      <c r="AB8" s="357"/>
      <c r="AC8" s="297"/>
      <c r="AD8" s="357"/>
      <c r="AE8" s="499"/>
    </row>
    <row r="9" spans="1:31" ht="15.75">
      <c r="A9" s="136">
        <v>116</v>
      </c>
      <c r="B9" s="135">
        <v>1675</v>
      </c>
      <c r="E9" s="167">
        <v>1018</v>
      </c>
      <c r="H9" s="170">
        <v>2062</v>
      </c>
      <c r="I9" s="174">
        <v>888</v>
      </c>
      <c r="J9" s="180">
        <v>67</v>
      </c>
      <c r="K9" s="136"/>
      <c r="L9" s="353">
        <v>3176</v>
      </c>
      <c r="M9" s="320">
        <v>1094</v>
      </c>
      <c r="N9" s="485"/>
      <c r="O9" s="508"/>
      <c r="P9" s="360"/>
      <c r="Q9" s="351"/>
      <c r="R9" s="168">
        <v>2826</v>
      </c>
      <c r="S9" s="317">
        <v>694</v>
      </c>
      <c r="T9" s="170">
        <v>2775</v>
      </c>
      <c r="U9" s="504">
        <v>294</v>
      </c>
      <c r="V9" s="497"/>
      <c r="X9" s="795" t="s">
        <v>489</v>
      </c>
      <c r="Y9" s="795"/>
      <c r="Z9" s="795"/>
      <c r="AA9" s="498"/>
      <c r="AB9" s="357"/>
      <c r="AC9" s="297"/>
      <c r="AD9" s="357"/>
      <c r="AE9" s="389"/>
    </row>
    <row r="10" spans="2:31" ht="15" customHeight="1">
      <c r="B10" s="135">
        <v>832</v>
      </c>
      <c r="E10" s="167">
        <v>1038</v>
      </c>
      <c r="H10" s="170">
        <v>2775</v>
      </c>
      <c r="I10" s="171">
        <v>1086</v>
      </c>
      <c r="J10" s="179">
        <v>3138</v>
      </c>
      <c r="L10" s="135"/>
      <c r="M10" s="319">
        <v>1108</v>
      </c>
      <c r="N10" s="363"/>
      <c r="O10" s="507"/>
      <c r="P10" s="360"/>
      <c r="Q10" s="351"/>
      <c r="R10" s="379"/>
      <c r="S10" s="316">
        <v>1501</v>
      </c>
      <c r="T10" s="170">
        <v>3138</v>
      </c>
      <c r="U10" s="503">
        <v>330</v>
      </c>
      <c r="V10" s="497"/>
      <c r="X10" s="795"/>
      <c r="Y10" s="795"/>
      <c r="Z10" s="795"/>
      <c r="AA10" s="498"/>
      <c r="AB10" s="357"/>
      <c r="AC10" s="297"/>
      <c r="AD10" s="357"/>
      <c r="AE10" s="500"/>
    </row>
    <row r="11" spans="2:31" ht="15.75">
      <c r="B11" s="135">
        <v>1108</v>
      </c>
      <c r="H11" s="170">
        <v>2771</v>
      </c>
      <c r="I11" s="174">
        <v>148</v>
      </c>
      <c r="L11" s="135"/>
      <c r="M11" s="511"/>
      <c r="N11" s="360"/>
      <c r="O11" s="508"/>
      <c r="P11" s="389"/>
      <c r="Q11" s="182"/>
      <c r="R11" s="379"/>
      <c r="S11" s="316">
        <v>1538</v>
      </c>
      <c r="U11" s="503">
        <v>573</v>
      </c>
      <c r="X11" s="680" t="s">
        <v>491</v>
      </c>
      <c r="Y11" s="680"/>
      <c r="Z11" s="680"/>
      <c r="AA11" s="498"/>
      <c r="AB11" s="357"/>
      <c r="AC11" s="297"/>
      <c r="AD11" s="357"/>
      <c r="AE11" s="389"/>
    </row>
    <row r="12" spans="8:31" ht="15" customHeight="1">
      <c r="H12" s="170">
        <v>2481</v>
      </c>
      <c r="M12" s="183"/>
      <c r="N12" s="360"/>
      <c r="O12" s="182"/>
      <c r="Q12" s="351"/>
      <c r="R12" s="379"/>
      <c r="S12" s="316">
        <v>1732</v>
      </c>
      <c r="T12" s="339"/>
      <c r="U12" s="503">
        <v>910</v>
      </c>
      <c r="X12" s="105"/>
      <c r="Y12" s="105"/>
      <c r="Z12" s="105"/>
      <c r="AA12" s="498"/>
      <c r="AB12" s="357"/>
      <c r="AC12" s="297"/>
      <c r="AD12" s="357"/>
      <c r="AE12" s="500"/>
    </row>
    <row r="13" spans="8:31" ht="15" customHeight="1">
      <c r="H13" s="170">
        <v>2337</v>
      </c>
      <c r="M13" s="183"/>
      <c r="O13" s="182"/>
      <c r="Q13" s="182"/>
      <c r="S13" s="316">
        <v>2771</v>
      </c>
      <c r="T13" s="339"/>
      <c r="U13" s="503">
        <v>1086</v>
      </c>
      <c r="X13" s="336" t="s">
        <v>495</v>
      </c>
      <c r="Y13" s="959" t="s">
        <v>490</v>
      </c>
      <c r="Z13" s="959"/>
      <c r="AA13" s="498"/>
      <c r="AB13" s="357"/>
      <c r="AC13" s="297"/>
      <c r="AD13" s="357"/>
      <c r="AE13" s="501"/>
    </row>
    <row r="14" spans="8:31" ht="15">
      <c r="H14" s="170">
        <v>141</v>
      </c>
      <c r="M14" s="183"/>
      <c r="O14" s="182"/>
      <c r="Q14" s="182"/>
      <c r="S14" s="317">
        <v>2949</v>
      </c>
      <c r="T14" s="339"/>
      <c r="U14" s="503">
        <v>1625</v>
      </c>
      <c r="X14" s="960" t="s">
        <v>492</v>
      </c>
      <c r="Y14" s="960"/>
      <c r="Z14" s="960"/>
      <c r="AA14" s="498"/>
      <c r="AB14" s="357"/>
      <c r="AC14" s="297"/>
      <c r="AD14" s="357"/>
      <c r="AE14" s="501"/>
    </row>
    <row r="15" spans="8:31" ht="15">
      <c r="H15" s="170">
        <v>51</v>
      </c>
      <c r="M15" s="183"/>
      <c r="O15" s="182"/>
      <c r="Q15" s="182"/>
      <c r="S15" s="183"/>
      <c r="T15" s="339"/>
      <c r="U15" s="503">
        <v>1714</v>
      </c>
      <c r="X15" s="352"/>
      <c r="Y15" s="352"/>
      <c r="Z15" s="352"/>
      <c r="AA15" s="498"/>
      <c r="AB15" s="357"/>
      <c r="AC15" s="297"/>
      <c r="AD15" s="357"/>
      <c r="AE15" s="389"/>
    </row>
    <row r="16" spans="8:30" ht="15">
      <c r="H16" s="170">
        <v>1902</v>
      </c>
      <c r="M16" s="183"/>
      <c r="O16" s="182"/>
      <c r="Q16" s="182"/>
      <c r="S16" s="183"/>
      <c r="U16" s="503">
        <v>1718</v>
      </c>
      <c r="X16" s="352"/>
      <c r="Y16" s="352"/>
      <c r="Z16" s="352"/>
      <c r="AA16" s="498"/>
      <c r="AB16" s="357"/>
      <c r="AC16" s="297"/>
      <c r="AD16" s="357"/>
    </row>
    <row r="17" spans="8:30" ht="15">
      <c r="H17" s="170">
        <v>1732</v>
      </c>
      <c r="M17" s="183"/>
      <c r="O17" s="182"/>
      <c r="Q17" s="182"/>
      <c r="S17" s="183"/>
      <c r="T17" s="379"/>
      <c r="X17" s="105"/>
      <c r="Y17" s="105"/>
      <c r="Z17" s="105"/>
      <c r="AA17" s="498"/>
      <c r="AB17" s="357"/>
      <c r="AC17" s="297"/>
      <c r="AD17" s="357"/>
    </row>
    <row r="18" spans="8:30" ht="11.25" customHeight="1">
      <c r="H18" s="170">
        <v>910</v>
      </c>
      <c r="K18" s="64">
        <f aca="true" t="shared" si="0" ref="K18:V18">COUNT(K3:K17)</f>
        <v>6</v>
      </c>
      <c r="L18" s="64">
        <f t="shared" si="0"/>
        <v>7</v>
      </c>
      <c r="M18" s="183">
        <f t="shared" si="0"/>
        <v>8</v>
      </c>
      <c r="N18" s="64">
        <f>COUNT(N4:N17)</f>
        <v>5</v>
      </c>
      <c r="O18" s="182">
        <f>COUNT(O4:O17)</f>
        <v>3</v>
      </c>
      <c r="P18" s="181">
        <f>COUNT(P3:P17)</f>
        <v>2</v>
      </c>
      <c r="Q18" s="182">
        <f t="shared" si="0"/>
        <v>3</v>
      </c>
      <c r="R18" s="64">
        <f t="shared" si="0"/>
        <v>7</v>
      </c>
      <c r="S18" s="183">
        <f>COUNT(S4:S17)</f>
        <v>11</v>
      </c>
      <c r="T18" s="379">
        <f>COUNT(T3:T17)</f>
        <v>8</v>
      </c>
      <c r="U18" s="182">
        <f t="shared" si="0"/>
        <v>14</v>
      </c>
      <c r="V18" s="64">
        <f t="shared" si="0"/>
        <v>5</v>
      </c>
      <c r="X18" s="105"/>
      <c r="Y18" s="105"/>
      <c r="Z18" s="105"/>
      <c r="AA18" s="498"/>
      <c r="AB18" s="357"/>
      <c r="AC18" s="297"/>
      <c r="AD18" s="357"/>
    </row>
    <row r="19" spans="8:30" ht="7.5" customHeight="1">
      <c r="H19" s="170"/>
      <c r="K19" s="185">
        <f>K18/82</f>
        <v>0.07317073170731707</v>
      </c>
      <c r="L19" s="185">
        <f aca="true" t="shared" si="1" ref="L19:V19">L18/82</f>
        <v>0.08536585365853659</v>
      </c>
      <c r="M19" s="321">
        <f t="shared" si="1"/>
        <v>0.0975609756097561</v>
      </c>
      <c r="N19" s="185">
        <f t="shared" si="1"/>
        <v>0.06097560975609756</v>
      </c>
      <c r="O19" s="381">
        <f>O18/82</f>
        <v>0.036585365853658534</v>
      </c>
      <c r="P19" s="187">
        <f>P18/82</f>
        <v>0.024390243902439025</v>
      </c>
      <c r="Q19" s="186">
        <f t="shared" si="1"/>
        <v>0.036585365853658534</v>
      </c>
      <c r="R19" s="185">
        <f t="shared" si="1"/>
        <v>0.08536585365853659</v>
      </c>
      <c r="S19" s="184">
        <f t="shared" si="1"/>
        <v>0.13414634146341464</v>
      </c>
      <c r="T19" s="185">
        <f t="shared" si="1"/>
        <v>0.0975609756097561</v>
      </c>
      <c r="U19" s="186">
        <f t="shared" si="1"/>
        <v>0.17073170731707318</v>
      </c>
      <c r="V19" s="185">
        <f t="shared" si="1"/>
        <v>0.06097560975609756</v>
      </c>
      <c r="X19" s="105"/>
      <c r="Y19" s="105"/>
      <c r="Z19" s="105"/>
      <c r="AA19" s="498"/>
      <c r="AB19" s="357"/>
      <c r="AC19" s="297"/>
      <c r="AD19" s="357"/>
    </row>
    <row r="20" spans="8:30" ht="11.25" customHeight="1">
      <c r="H20" s="170">
        <v>234</v>
      </c>
      <c r="K20" s="964">
        <f>SUM(K18:L18)</f>
        <v>13</v>
      </c>
      <c r="L20" s="976"/>
      <c r="M20" s="963">
        <f>SUM(M18:N18)</f>
        <v>13</v>
      </c>
      <c r="N20" s="964"/>
      <c r="O20" s="967">
        <f>SUM(O18:P18)</f>
        <v>5</v>
      </c>
      <c r="P20" s="965"/>
      <c r="Q20" s="967">
        <f>SUM(Q18:R18)</f>
        <v>10</v>
      </c>
      <c r="R20" s="964"/>
      <c r="S20" s="963">
        <f>SUM(S18:T18)</f>
        <v>19</v>
      </c>
      <c r="T20" s="965"/>
      <c r="U20" s="964">
        <f>SUM(U18:V18)</f>
        <v>19</v>
      </c>
      <c r="V20" s="964"/>
      <c r="X20" s="105"/>
      <c r="Y20" s="105"/>
      <c r="Z20" s="105"/>
      <c r="AA20" s="498"/>
      <c r="AB20" s="357"/>
      <c r="AC20" s="297"/>
      <c r="AD20" s="357"/>
    </row>
    <row r="21" spans="8:30" ht="7.5" customHeight="1">
      <c r="H21" s="170"/>
      <c r="K21" s="977"/>
      <c r="L21" s="978"/>
      <c r="M21" s="968">
        <f>M20/82</f>
        <v>0.15853658536585366</v>
      </c>
      <c r="N21" s="966"/>
      <c r="O21" s="961">
        <f>O20/82</f>
        <v>0.06097560975609756</v>
      </c>
      <c r="P21" s="962"/>
      <c r="Q21" s="961">
        <f>Q20/82</f>
        <v>0.12195121951219512</v>
      </c>
      <c r="R21" s="966"/>
      <c r="S21" s="969">
        <f>S20/82</f>
        <v>0.23170731707317074</v>
      </c>
      <c r="T21" s="975"/>
      <c r="U21" s="966">
        <f>U20/82</f>
        <v>0.23170731707317074</v>
      </c>
      <c r="V21" s="966"/>
      <c r="X21" s="105"/>
      <c r="Y21" s="105"/>
      <c r="Z21" s="105"/>
      <c r="AA21" s="498"/>
      <c r="AB21" s="357"/>
      <c r="AC21" s="297"/>
      <c r="AD21" s="357"/>
    </row>
    <row r="22" spans="8:30" ht="11.25" customHeight="1" hidden="1">
      <c r="H22" s="170">
        <v>330</v>
      </c>
      <c r="K22" s="977"/>
      <c r="L22" s="978"/>
      <c r="M22" s="183"/>
      <c r="Q22" s="182"/>
      <c r="S22" s="963">
        <f>SUM(S20:V20)</f>
        <v>38</v>
      </c>
      <c r="T22" s="964"/>
      <c r="U22" s="964"/>
      <c r="V22" s="964"/>
      <c r="X22" s="105"/>
      <c r="Y22" s="105"/>
      <c r="Z22" s="105"/>
      <c r="AA22" s="498"/>
      <c r="AB22" s="357"/>
      <c r="AC22" s="297"/>
      <c r="AD22" s="357"/>
    </row>
    <row r="23" spans="8:30" ht="7.5" customHeight="1" hidden="1">
      <c r="H23" s="170"/>
      <c r="K23" s="977"/>
      <c r="L23" s="978"/>
      <c r="M23" s="183"/>
      <c r="Q23" s="182"/>
      <c r="S23" s="969">
        <f>S22/82</f>
        <v>0.4634146341463415</v>
      </c>
      <c r="T23" s="970"/>
      <c r="U23" s="970"/>
      <c r="V23" s="970"/>
      <c r="X23" s="105"/>
      <c r="Y23" s="105"/>
      <c r="Z23" s="105"/>
      <c r="AA23" s="498"/>
      <c r="AB23" s="357"/>
      <c r="AC23" s="297"/>
      <c r="AD23" s="357"/>
    </row>
    <row r="24" spans="8:30" ht="11.25" customHeight="1">
      <c r="H24" s="170">
        <v>1538</v>
      </c>
      <c r="K24" s="977"/>
      <c r="L24" s="978"/>
      <c r="M24" s="963">
        <f>SUM(M20:R20)</f>
        <v>28</v>
      </c>
      <c r="N24" s="964"/>
      <c r="O24" s="964"/>
      <c r="P24" s="964"/>
      <c r="Q24" s="964"/>
      <c r="R24" s="971"/>
      <c r="S24" s="963">
        <f>SUM(S20:V20)</f>
        <v>38</v>
      </c>
      <c r="T24" s="964"/>
      <c r="U24" s="964"/>
      <c r="V24" s="964"/>
      <c r="X24" s="105"/>
      <c r="Y24" s="105"/>
      <c r="Z24" s="105"/>
      <c r="AA24" s="498"/>
      <c r="AB24" s="357"/>
      <c r="AC24" s="297"/>
      <c r="AD24" s="357"/>
    </row>
    <row r="25" spans="8:30" ht="7.5" customHeight="1">
      <c r="H25" s="170">
        <v>1519</v>
      </c>
      <c r="K25" s="966">
        <f>K20/82</f>
        <v>0.15853658536585366</v>
      </c>
      <c r="L25" s="966"/>
      <c r="M25" s="968">
        <f>M24/82</f>
        <v>0.34146341463414637</v>
      </c>
      <c r="N25" s="966"/>
      <c r="O25" s="966"/>
      <c r="P25" s="966"/>
      <c r="Q25" s="966"/>
      <c r="R25" s="972"/>
      <c r="S25" s="968">
        <f>S24/82</f>
        <v>0.4634146341463415</v>
      </c>
      <c r="T25" s="966"/>
      <c r="U25" s="966"/>
      <c r="V25" s="966"/>
      <c r="X25" s="105"/>
      <c r="Y25" s="105"/>
      <c r="Z25" s="105"/>
      <c r="AA25" s="498"/>
      <c r="AB25" s="357"/>
      <c r="AC25" s="297"/>
      <c r="AD25" s="357"/>
    </row>
    <row r="26" spans="8:30" ht="15">
      <c r="H26" s="170">
        <v>399</v>
      </c>
      <c r="X26" s="105"/>
      <c r="Y26" s="105"/>
      <c r="Z26" s="105"/>
      <c r="AA26" s="498"/>
      <c r="AB26" s="357"/>
      <c r="AC26" s="297"/>
      <c r="AD26" s="357"/>
    </row>
    <row r="27" spans="27:30" ht="15">
      <c r="AA27" s="498"/>
      <c r="AB27" s="357"/>
      <c r="AC27" s="297"/>
      <c r="AD27" s="357"/>
    </row>
    <row r="28" spans="27:30" ht="15">
      <c r="AA28" s="498"/>
      <c r="AB28" s="357"/>
      <c r="AC28" s="297"/>
      <c r="AD28" s="357"/>
    </row>
    <row r="29" spans="27:30" ht="15">
      <c r="AA29" s="498"/>
      <c r="AB29" s="357"/>
      <c r="AC29" s="297"/>
      <c r="AD29" s="357"/>
    </row>
    <row r="30" spans="27:30" ht="15">
      <c r="AA30" s="498"/>
      <c r="AB30" s="357"/>
      <c r="AC30" s="297"/>
      <c r="AD30" s="357"/>
    </row>
    <row r="31" spans="27:30" ht="15">
      <c r="AA31" s="498"/>
      <c r="AB31" s="357"/>
      <c r="AC31" s="297"/>
      <c r="AD31" s="357"/>
    </row>
    <row r="32" spans="27:30" ht="15">
      <c r="AA32" s="498"/>
      <c r="AB32" s="357"/>
      <c r="AC32" s="297"/>
      <c r="AD32" s="357"/>
    </row>
    <row r="33" spans="27:30" ht="15">
      <c r="AA33" s="498"/>
      <c r="AB33" s="357"/>
      <c r="AC33" s="297"/>
      <c r="AD33" s="357"/>
    </row>
    <row r="34" spans="27:30" ht="15">
      <c r="AA34" s="498"/>
      <c r="AB34" s="357"/>
      <c r="AC34" s="297"/>
      <c r="AD34" s="357"/>
    </row>
    <row r="35" spans="27:30" ht="15">
      <c r="AA35" s="498"/>
      <c r="AB35" s="357"/>
      <c r="AC35" s="297"/>
      <c r="AD35" s="357"/>
    </row>
    <row r="36" spans="27:30" ht="15">
      <c r="AA36" s="498"/>
      <c r="AB36" s="357"/>
      <c r="AC36" s="297"/>
      <c r="AD36" s="357"/>
    </row>
    <row r="37" spans="27:30" ht="15">
      <c r="AA37" s="498"/>
      <c r="AB37" s="357"/>
      <c r="AC37" s="297"/>
      <c r="AD37" s="357"/>
    </row>
    <row r="38" spans="27:30" ht="15">
      <c r="AA38" s="498"/>
      <c r="AB38" s="357"/>
      <c r="AC38" s="297"/>
      <c r="AD38" s="357"/>
    </row>
    <row r="39" spans="27:30" ht="15">
      <c r="AA39" s="498"/>
      <c r="AB39" s="357"/>
      <c r="AC39" s="297"/>
      <c r="AD39" s="357"/>
    </row>
    <row r="40" spans="27:30" ht="15">
      <c r="AA40" s="498"/>
      <c r="AB40" s="357"/>
      <c r="AC40" s="297"/>
      <c r="AD40" s="357"/>
    </row>
    <row r="41" spans="27:30" ht="15">
      <c r="AA41" s="498"/>
      <c r="AB41" s="357"/>
      <c r="AC41" s="297"/>
      <c r="AD41" s="357"/>
    </row>
    <row r="42" spans="27:30" ht="15">
      <c r="AA42" s="498"/>
      <c r="AB42" s="357"/>
      <c r="AC42" s="297"/>
      <c r="AD42" s="357"/>
    </row>
    <row r="43" spans="27:30" ht="15">
      <c r="AA43" s="498"/>
      <c r="AB43" s="357"/>
      <c r="AC43" s="297"/>
      <c r="AD43" s="357"/>
    </row>
    <row r="44" spans="27:30" ht="15">
      <c r="AA44" s="498"/>
      <c r="AB44" s="357"/>
      <c r="AC44" s="297"/>
      <c r="AD44" s="357"/>
    </row>
    <row r="45" spans="27:30" ht="15">
      <c r="AA45" s="498"/>
      <c r="AB45" s="357"/>
      <c r="AC45" s="297"/>
      <c r="AD45" s="357"/>
    </row>
    <row r="46" spans="27:30" ht="15">
      <c r="AA46" s="498"/>
      <c r="AB46" s="357"/>
      <c r="AC46" s="297"/>
      <c r="AD46" s="357"/>
    </row>
    <row r="47" spans="27:30" ht="15">
      <c r="AA47" s="498"/>
      <c r="AB47" s="195"/>
      <c r="AC47" s="297"/>
      <c r="AD47" s="195"/>
    </row>
    <row r="48" spans="27:30" ht="15">
      <c r="AA48" s="498"/>
      <c r="AB48" s="357"/>
      <c r="AC48" s="297"/>
      <c r="AD48" s="357"/>
    </row>
    <row r="49" spans="27:30" ht="15">
      <c r="AA49" s="498"/>
      <c r="AB49" s="357"/>
      <c r="AC49" s="297"/>
      <c r="AD49" s="357"/>
    </row>
    <row r="50" spans="27:30" ht="15">
      <c r="AA50" s="498"/>
      <c r="AB50" s="357"/>
      <c r="AC50" s="297"/>
      <c r="AD50" s="357"/>
    </row>
    <row r="51" spans="27:30" ht="15">
      <c r="AA51" s="498"/>
      <c r="AB51" s="357"/>
      <c r="AC51" s="297"/>
      <c r="AD51" s="357"/>
    </row>
    <row r="52" spans="27:30" ht="15">
      <c r="AA52" s="498"/>
      <c r="AB52" s="357"/>
      <c r="AC52" s="297"/>
      <c r="AD52" s="357"/>
    </row>
    <row r="53" spans="27:30" ht="15">
      <c r="AA53" s="498"/>
      <c r="AB53" s="357"/>
      <c r="AC53" s="297"/>
      <c r="AD53" s="357"/>
    </row>
    <row r="54" spans="27:30" ht="15">
      <c r="AA54" s="498"/>
      <c r="AB54" s="357"/>
      <c r="AC54" s="297"/>
      <c r="AD54" s="357"/>
    </row>
    <row r="55" spans="27:30" ht="15">
      <c r="AA55" s="498"/>
      <c r="AB55" s="357"/>
      <c r="AC55" s="297"/>
      <c r="AD55" s="357"/>
    </row>
    <row r="56" spans="27:30" ht="15">
      <c r="AA56" s="498"/>
      <c r="AB56" s="357"/>
      <c r="AC56" s="297"/>
      <c r="AD56" s="357"/>
    </row>
    <row r="57" spans="27:30" ht="15">
      <c r="AA57" s="498"/>
      <c r="AB57" s="357"/>
      <c r="AC57" s="297"/>
      <c r="AD57" s="357"/>
    </row>
    <row r="58" spans="27:30" ht="15">
      <c r="AA58" s="498"/>
      <c r="AB58" s="357"/>
      <c r="AC58" s="297"/>
      <c r="AD58" s="357"/>
    </row>
    <row r="59" spans="27:30" ht="15">
      <c r="AA59" s="498"/>
      <c r="AB59" s="357"/>
      <c r="AC59" s="297"/>
      <c r="AD59" s="357"/>
    </row>
    <row r="60" spans="27:30" ht="15">
      <c r="AA60" s="498"/>
      <c r="AB60" s="357"/>
      <c r="AC60" s="297"/>
      <c r="AD60" s="357"/>
    </row>
    <row r="61" spans="27:30" ht="15">
      <c r="AA61" s="498"/>
      <c r="AB61" s="357"/>
      <c r="AC61" s="297"/>
      <c r="AD61" s="357"/>
    </row>
    <row r="62" spans="27:30" ht="15">
      <c r="AA62" s="498"/>
      <c r="AB62" s="357"/>
      <c r="AC62" s="297"/>
      <c r="AD62" s="357"/>
    </row>
    <row r="63" spans="27:30" ht="15">
      <c r="AA63" s="498"/>
      <c r="AB63" s="357"/>
      <c r="AC63" s="297"/>
      <c r="AD63" s="357"/>
    </row>
    <row r="64" spans="27:30" ht="15">
      <c r="AA64" s="498"/>
      <c r="AB64" s="357"/>
      <c r="AC64" s="297"/>
      <c r="AD64" s="357"/>
    </row>
    <row r="65" spans="27:30" ht="15">
      <c r="AA65" s="498"/>
      <c r="AB65" s="357"/>
      <c r="AC65" s="297"/>
      <c r="AD65" s="357"/>
    </row>
    <row r="66" spans="27:30" ht="15">
      <c r="AA66" s="498"/>
      <c r="AB66" s="357"/>
      <c r="AC66" s="297"/>
      <c r="AD66" s="357"/>
    </row>
    <row r="67" spans="27:30" ht="15">
      <c r="AA67" s="498"/>
      <c r="AB67" s="357"/>
      <c r="AC67" s="297"/>
      <c r="AD67" s="357"/>
    </row>
    <row r="68" spans="27:30" ht="15">
      <c r="AA68" s="498"/>
      <c r="AB68" s="357"/>
      <c r="AC68" s="297"/>
      <c r="AD68" s="357"/>
    </row>
    <row r="69" spans="27:30" ht="15">
      <c r="AA69" s="498"/>
      <c r="AB69" s="357"/>
      <c r="AC69" s="297"/>
      <c r="AD69" s="357"/>
    </row>
    <row r="70" spans="27:30" ht="15">
      <c r="AA70" s="498"/>
      <c r="AB70" s="357"/>
      <c r="AC70" s="297"/>
      <c r="AD70" s="357"/>
    </row>
    <row r="71" spans="27:30" ht="15">
      <c r="AA71" s="498"/>
      <c r="AB71" s="357"/>
      <c r="AC71" s="297"/>
      <c r="AD71" s="357"/>
    </row>
    <row r="72" spans="27:30" ht="15">
      <c r="AA72" s="498"/>
      <c r="AB72" s="357"/>
      <c r="AC72" s="297"/>
      <c r="AD72" s="357"/>
    </row>
    <row r="73" spans="27:30" ht="15">
      <c r="AA73" s="498"/>
      <c r="AB73" s="357"/>
      <c r="AC73" s="297"/>
      <c r="AD73" s="357"/>
    </row>
    <row r="74" spans="27:30" ht="15">
      <c r="AA74" s="498"/>
      <c r="AB74" s="357"/>
      <c r="AC74" s="297"/>
      <c r="AD74" s="357"/>
    </row>
    <row r="75" spans="27:30" ht="15">
      <c r="AA75" s="498"/>
      <c r="AB75" s="357"/>
      <c r="AC75" s="297"/>
      <c r="AD75" s="357"/>
    </row>
    <row r="76" spans="27:30" ht="15">
      <c r="AA76" s="498"/>
      <c r="AB76" s="357"/>
      <c r="AC76" s="297"/>
      <c r="AD76" s="357"/>
    </row>
    <row r="77" spans="27:30" ht="15">
      <c r="AA77" s="498"/>
      <c r="AB77" s="357"/>
      <c r="AC77" s="297"/>
      <c r="AD77" s="357"/>
    </row>
    <row r="78" spans="27:30" ht="15">
      <c r="AA78" s="498"/>
      <c r="AB78" s="357"/>
      <c r="AC78" s="297"/>
      <c r="AD78" s="357"/>
    </row>
    <row r="79" spans="27:30" ht="15">
      <c r="AA79" s="498"/>
      <c r="AB79" s="357"/>
      <c r="AC79" s="297"/>
      <c r="AD79" s="357"/>
    </row>
    <row r="80" spans="27:30" ht="15">
      <c r="AA80" s="498"/>
      <c r="AB80" s="357"/>
      <c r="AC80" s="297"/>
      <c r="AD80" s="357"/>
    </row>
  </sheetData>
  <sheetProtection/>
  <mergeCells count="31">
    <mergeCell ref="A1:L1"/>
    <mergeCell ref="M1:R1"/>
    <mergeCell ref="S1:V1"/>
    <mergeCell ref="Q21:R21"/>
    <mergeCell ref="S21:T21"/>
    <mergeCell ref="K20:L24"/>
    <mergeCell ref="O20:P20"/>
    <mergeCell ref="U20:V20"/>
    <mergeCell ref="K25:L25"/>
    <mergeCell ref="Q20:R20"/>
    <mergeCell ref="M20:N20"/>
    <mergeCell ref="S22:V22"/>
    <mergeCell ref="M21:N21"/>
    <mergeCell ref="S23:V23"/>
    <mergeCell ref="M24:R24"/>
    <mergeCell ref="M25:R25"/>
    <mergeCell ref="S25:V25"/>
    <mergeCell ref="S24:V24"/>
    <mergeCell ref="X5:Z5"/>
    <mergeCell ref="Y7:Z7"/>
    <mergeCell ref="X9:Z10"/>
    <mergeCell ref="X8:Z8"/>
    <mergeCell ref="S20:T20"/>
    <mergeCell ref="U21:V21"/>
    <mergeCell ref="X14:Z14"/>
    <mergeCell ref="Y2:Z2"/>
    <mergeCell ref="Y13:Z13"/>
    <mergeCell ref="X3:Z3"/>
    <mergeCell ref="X4:Z4"/>
    <mergeCell ref="X11:Z11"/>
    <mergeCell ref="O21:P21"/>
  </mergeCell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5"/>
  <sheetViews>
    <sheetView showGridLines="0" zoomScalePageLayoutView="0" workbookViewId="0" topLeftCell="A1">
      <selection activeCell="K33" sqref="K33"/>
    </sheetView>
  </sheetViews>
  <sheetFormatPr defaultColWidth="9.140625" defaultRowHeight="15"/>
  <cols>
    <col min="1" max="1" width="12.28125" style="76" bestFit="1" customWidth="1"/>
    <col min="2" max="2" width="5.7109375" style="76" customWidth="1"/>
    <col min="3" max="3" width="9.7109375" style="76" customWidth="1"/>
    <col min="4" max="7" width="5.7109375" style="76" customWidth="1"/>
    <col min="8" max="8" width="6.57421875" style="76" bestFit="1" customWidth="1"/>
    <col min="9" max="11" width="5.7109375" style="76" customWidth="1"/>
    <col min="12" max="12" width="5.00390625" style="76" bestFit="1" customWidth="1"/>
    <col min="13" max="13" width="5.57421875" style="522" customWidth="1"/>
    <col min="14" max="14" width="4.421875" style="76" customWidth="1"/>
    <col min="15" max="15" width="2.57421875" style="76" customWidth="1"/>
    <col min="16" max="16" width="4.57421875" style="522" customWidth="1"/>
    <col min="17" max="17" width="2.57421875" style="76" customWidth="1"/>
    <col min="18" max="18" width="44.7109375" style="76" bestFit="1" customWidth="1"/>
    <col min="19" max="16384" width="9.140625" style="76" customWidth="1"/>
  </cols>
  <sheetData>
    <row r="1" spans="1:18" ht="12" thickBot="1">
      <c r="A1" s="127"/>
      <c r="B1" s="125" t="s">
        <v>8</v>
      </c>
      <c r="C1" s="125" t="s">
        <v>18</v>
      </c>
      <c r="D1" s="125" t="s">
        <v>9</v>
      </c>
      <c r="E1" s="126" t="s">
        <v>19</v>
      </c>
      <c r="F1" s="125" t="s">
        <v>172</v>
      </c>
      <c r="G1" s="125" t="s">
        <v>39</v>
      </c>
      <c r="H1" s="125" t="s">
        <v>38</v>
      </c>
      <c r="I1" s="125" t="s">
        <v>170</v>
      </c>
      <c r="J1" s="126" t="s">
        <v>171</v>
      </c>
      <c r="K1" s="125" t="s">
        <v>212</v>
      </c>
      <c r="N1" s="522"/>
      <c r="O1" s="522"/>
      <c r="P1" s="575"/>
      <c r="Q1" s="575"/>
      <c r="R1" s="522"/>
    </row>
    <row r="2" spans="1:18" ht="11.25">
      <c r="A2" s="128" t="s">
        <v>165</v>
      </c>
      <c r="B2" s="67">
        <f>Averages!C60</f>
        <v>75.3</v>
      </c>
      <c r="C2" s="67">
        <f>Averages!E58</f>
        <v>80.8</v>
      </c>
      <c r="D2" s="67">
        <f>Averages!G43</f>
        <v>90.3</v>
      </c>
      <c r="E2" s="67">
        <f>Averages!I66</f>
        <v>31</v>
      </c>
      <c r="F2" s="77">
        <f>Averages!K56</f>
        <v>69.48304613674263</v>
      </c>
      <c r="G2" s="76">
        <f>Averages!M70</f>
        <v>1.4</v>
      </c>
      <c r="H2" s="83">
        <f>Averages!O24</f>
        <v>2.4</v>
      </c>
      <c r="I2" s="76">
        <f>Averages!Q61</f>
        <v>63.6</v>
      </c>
      <c r="J2" s="345" t="s">
        <v>173</v>
      </c>
      <c r="K2" s="77">
        <f>Averages!V33</f>
        <v>66.66666666666666</v>
      </c>
      <c r="N2" s="576"/>
      <c r="O2" s="574"/>
      <c r="Q2" s="574"/>
      <c r="R2" s="574"/>
    </row>
    <row r="3" spans="1:18" ht="11.25" customHeight="1" hidden="1">
      <c r="A3" s="128" t="s">
        <v>166</v>
      </c>
      <c r="B3" s="67">
        <f>Averages!D60*100</f>
        <v>29.268292682926827</v>
      </c>
      <c r="C3" s="67">
        <f>Averages!F56*100</f>
        <v>34.146341463414636</v>
      </c>
      <c r="D3" s="67">
        <f>Averages!H43*100</f>
        <v>50</v>
      </c>
      <c r="E3" s="67">
        <f>Averages!J65*100</f>
        <v>23.170731707317074</v>
      </c>
      <c r="F3" s="77">
        <f>Averages!L56*100</f>
        <v>34.146341463414636</v>
      </c>
      <c r="G3" s="77">
        <f>Averages!N68*100</f>
        <v>19.51219512195122</v>
      </c>
      <c r="H3" s="77">
        <f>Averages!P24*100</f>
        <v>73.17073170731707</v>
      </c>
      <c r="I3" s="77">
        <f>Averages!R59*100</f>
        <v>30.48780487804878</v>
      </c>
      <c r="J3" s="346" t="s">
        <v>173</v>
      </c>
      <c r="K3" s="77">
        <f>Averages!W33*100</f>
        <v>62.19512195121951</v>
      </c>
      <c r="N3" s="576"/>
      <c r="O3" s="574"/>
      <c r="Q3" s="574"/>
      <c r="R3" s="574"/>
    </row>
    <row r="4" spans="1:18" ht="11.25">
      <c r="A4" s="128" t="s">
        <v>166</v>
      </c>
      <c r="B4" s="130">
        <v>0.29</v>
      </c>
      <c r="C4" s="130">
        <v>0.34</v>
      </c>
      <c r="D4" s="130">
        <v>0.5</v>
      </c>
      <c r="E4" s="130">
        <v>0.23</v>
      </c>
      <c r="F4" s="131">
        <v>0.34</v>
      </c>
      <c r="G4" s="131">
        <v>0.2</v>
      </c>
      <c r="H4" s="131">
        <v>0.73</v>
      </c>
      <c r="I4" s="131">
        <v>0.3</v>
      </c>
      <c r="J4" s="346" t="s">
        <v>173</v>
      </c>
      <c r="K4" s="131">
        <v>0.62</v>
      </c>
      <c r="N4" s="576"/>
      <c r="O4" s="574"/>
      <c r="Q4" s="574"/>
      <c r="R4" s="574"/>
    </row>
    <row r="5" spans="1:18" ht="11.25">
      <c r="A5" s="128" t="str">
        <f aca="true" t="shared" si="0" ref="A5:K5">A10</f>
        <v>Average</v>
      </c>
      <c r="B5" s="132">
        <f t="shared" si="0"/>
        <v>81.75731707317075</v>
      </c>
      <c r="C5" s="132">
        <f t="shared" si="0"/>
        <v>83.2841463414634</v>
      </c>
      <c r="D5" s="132">
        <f t="shared" si="0"/>
        <v>83.55365853658537</v>
      </c>
      <c r="E5" s="132">
        <f t="shared" si="0"/>
        <v>59.49999999999996</v>
      </c>
      <c r="F5" s="132">
        <f t="shared" si="0"/>
        <v>74.03977819655903</v>
      </c>
      <c r="G5" s="162">
        <f t="shared" si="0"/>
        <v>2.467073170731707</v>
      </c>
      <c r="H5" s="162">
        <f t="shared" si="0"/>
        <v>1.4414634146341465</v>
      </c>
      <c r="I5" s="132">
        <f t="shared" si="0"/>
        <v>74.68780487804882</v>
      </c>
      <c r="J5" s="347">
        <f t="shared" si="0"/>
        <v>72.08928571428571</v>
      </c>
      <c r="K5" s="132">
        <f t="shared" si="0"/>
        <v>59.75200725200726</v>
      </c>
      <c r="N5" s="576"/>
      <c r="O5" s="574"/>
      <c r="Q5" s="574"/>
      <c r="R5" s="574"/>
    </row>
    <row r="6" spans="1:18" ht="11.25">
      <c r="A6" s="133" t="str">
        <f aca="true" t="shared" si="1" ref="A6:K6">A11</f>
        <v>% Diff from Avg</v>
      </c>
      <c r="B6" s="134">
        <f t="shared" si="1"/>
        <v>-0.07898151877209497</v>
      </c>
      <c r="C6" s="134">
        <f t="shared" si="1"/>
        <v>-0.029827361515821372</v>
      </c>
      <c r="D6" s="134">
        <f t="shared" si="1"/>
        <v>0.08074262194587954</v>
      </c>
      <c r="E6" s="134">
        <f t="shared" si="1"/>
        <v>-0.4789915966386551</v>
      </c>
      <c r="F6" s="134">
        <f t="shared" si="1"/>
        <v>-0.06154437750636279</v>
      </c>
      <c r="G6" s="134">
        <f t="shared" si="1"/>
        <v>-0.4325259515570934</v>
      </c>
      <c r="H6" s="134">
        <f t="shared" si="1"/>
        <v>0.6649746192893399</v>
      </c>
      <c r="I6" s="134">
        <f t="shared" si="1"/>
        <v>-0.1484553588923001</v>
      </c>
      <c r="J6" s="348" t="str">
        <f t="shared" si="1"/>
        <v>N/A</v>
      </c>
      <c r="K6" s="134">
        <f t="shared" si="1"/>
        <v>0.11572262979378173</v>
      </c>
      <c r="L6" s="163">
        <f>AVERAGE(B6:K6)</f>
        <v>-0.040987365983702936</v>
      </c>
      <c r="N6" s="576"/>
      <c r="O6" s="574"/>
      <c r="Q6" s="574"/>
      <c r="R6" s="574"/>
    </row>
    <row r="7" spans="1:18" ht="11.25">
      <c r="A7" s="129" t="s">
        <v>224</v>
      </c>
      <c r="B7" s="67">
        <f>Averages!D22</f>
        <v>98.80952380952381</v>
      </c>
      <c r="C7" s="67">
        <f>Averages!F22</f>
        <v>98.76666666666667</v>
      </c>
      <c r="D7" s="67">
        <f>Averages!H22</f>
        <v>98.67142857142856</v>
      </c>
      <c r="E7" s="67">
        <f>Averages!J22</f>
        <v>95.73809523809524</v>
      </c>
      <c r="F7" s="77">
        <f>Averages!L22</f>
        <v>98.13917785012836</v>
      </c>
      <c r="G7" s="83">
        <f>Averages!N22</f>
        <v>3.604761904761905</v>
      </c>
      <c r="H7" s="83">
        <f>Averages!P22</f>
        <v>4.1952380952380945</v>
      </c>
      <c r="I7" s="77">
        <f>Averages!R22</f>
        <v>99.19047619047619</v>
      </c>
      <c r="J7" s="346">
        <f>Averages!T15</f>
        <v>96.14285714285714</v>
      </c>
      <c r="K7" s="77">
        <f>Averages!W21</f>
        <v>83.55555555555557</v>
      </c>
      <c r="N7" s="576"/>
      <c r="O7" s="574"/>
      <c r="Q7" s="574"/>
      <c r="R7" s="574"/>
    </row>
    <row r="8" spans="1:18" ht="11.25">
      <c r="A8" s="129" t="s">
        <v>225</v>
      </c>
      <c r="B8" s="67">
        <f>Averages!D42</f>
        <v>96.99756097560974</v>
      </c>
      <c r="C8" s="67">
        <f>Averages!F42</f>
        <v>96.72926829268295</v>
      </c>
      <c r="D8" s="67">
        <f>Averages!H42</f>
        <v>96.25609756097562</v>
      </c>
      <c r="E8" s="67">
        <f>Averages!J42</f>
        <v>85.72195121951218</v>
      </c>
      <c r="F8" s="77">
        <f>Averages!L42</f>
        <v>93.75398256483955</v>
      </c>
      <c r="G8" s="83">
        <f>Averages!N42</f>
        <v>3.2414634146341457</v>
      </c>
      <c r="H8" s="83">
        <f>Averages!P42</f>
        <v>3.136585365853658</v>
      </c>
      <c r="I8" s="77">
        <f>Averages!R42</f>
        <v>96.15365853658538</v>
      </c>
      <c r="J8" s="346">
        <f>Averages!T29</f>
        <v>90.10714285714286</v>
      </c>
      <c r="K8" s="77">
        <f>Averages!W40</f>
        <v>75.99197099197099</v>
      </c>
      <c r="N8" s="576"/>
      <c r="O8" s="574"/>
      <c r="Q8" s="574"/>
      <c r="R8" s="574"/>
    </row>
    <row r="9" spans="1:18" ht="11.25">
      <c r="A9" s="129" t="s">
        <v>226</v>
      </c>
      <c r="B9" s="67">
        <f>Averages!D63</f>
        <v>92.42903225806451</v>
      </c>
      <c r="C9" s="67">
        <f>Averages!F63</f>
        <v>92.40322580645162</v>
      </c>
      <c r="D9" s="67">
        <f>Averages!H63</f>
        <v>92.10645161290324</v>
      </c>
      <c r="E9" s="67">
        <f>Averages!J63</f>
        <v>71.8806451612903</v>
      </c>
      <c r="F9" s="77">
        <f>Averages!L63</f>
        <v>86.74173824167546</v>
      </c>
      <c r="G9" s="83">
        <f>Averages!N63</f>
        <v>2.8903225806451607</v>
      </c>
      <c r="H9" s="83">
        <f>Averages!P63</f>
        <v>2.3435483870967744</v>
      </c>
      <c r="I9" s="77">
        <f>Averages!R63</f>
        <v>88.47580645161294</v>
      </c>
      <c r="J9" s="346">
        <f>Averages!T43</f>
        <v>83.42857142857143</v>
      </c>
      <c r="K9" s="77">
        <f>Averages!W60</f>
        <v>68.56274610511899</v>
      </c>
      <c r="N9" s="576"/>
      <c r="O9" s="574"/>
      <c r="Q9" s="574"/>
      <c r="R9" s="574"/>
    </row>
    <row r="10" spans="1:18" ht="11.25" customHeight="1" hidden="1">
      <c r="A10" s="128" t="s">
        <v>164</v>
      </c>
      <c r="B10" s="67">
        <f>Averages!D83</f>
        <v>81.75731707317075</v>
      </c>
      <c r="C10" s="67">
        <f>Averages!F83</f>
        <v>83.2841463414634</v>
      </c>
      <c r="D10" s="67">
        <f>Averages!H83</f>
        <v>83.55365853658537</v>
      </c>
      <c r="E10" s="67">
        <f>Averages!J83</f>
        <v>59.49999999999996</v>
      </c>
      <c r="F10" s="77">
        <f>Averages!L83</f>
        <v>74.03977819655903</v>
      </c>
      <c r="G10" s="83">
        <f>Averages!N83</f>
        <v>2.467073170731707</v>
      </c>
      <c r="H10" s="83">
        <f>Averages!P83</f>
        <v>1.4414634146341465</v>
      </c>
      <c r="I10" s="77">
        <f>Averages!R83</f>
        <v>74.68780487804882</v>
      </c>
      <c r="J10" s="346">
        <f>Averages!T57</f>
        <v>72.08928571428571</v>
      </c>
      <c r="K10" s="77">
        <f>Averages!W79</f>
        <v>59.75200725200726</v>
      </c>
      <c r="N10" s="577"/>
      <c r="O10" s="574"/>
      <c r="Q10" s="574"/>
      <c r="R10" s="574"/>
    </row>
    <row r="11" spans="1:18" ht="11.25" customHeight="1" hidden="1">
      <c r="A11" s="128" t="s">
        <v>223</v>
      </c>
      <c r="B11" s="130">
        <f aca="true" t="shared" si="2" ref="B11:I11">-(B10-B2)/B10</f>
        <v>-0.07898151877209497</v>
      </c>
      <c r="C11" s="130">
        <f t="shared" si="2"/>
        <v>-0.029827361515821372</v>
      </c>
      <c r="D11" s="130">
        <f t="shared" si="2"/>
        <v>0.08074262194587954</v>
      </c>
      <c r="E11" s="130">
        <f t="shared" si="2"/>
        <v>-0.4789915966386551</v>
      </c>
      <c r="F11" s="130">
        <f t="shared" si="2"/>
        <v>-0.06154437750636279</v>
      </c>
      <c r="G11" s="130">
        <f t="shared" si="2"/>
        <v>-0.4325259515570934</v>
      </c>
      <c r="H11" s="130">
        <f t="shared" si="2"/>
        <v>0.6649746192893399</v>
      </c>
      <c r="I11" s="130">
        <f t="shared" si="2"/>
        <v>-0.1484553588923001</v>
      </c>
      <c r="J11" s="349" t="s">
        <v>173</v>
      </c>
      <c r="K11" s="130">
        <f>-(K10-K2)/K10</f>
        <v>0.11572262979378173</v>
      </c>
      <c r="N11" s="577"/>
      <c r="O11" s="574"/>
      <c r="Q11" s="574"/>
      <c r="R11" s="574"/>
    </row>
    <row r="12" spans="10:18" ht="11.25">
      <c r="J12" s="345"/>
      <c r="N12" s="577"/>
      <c r="O12" s="574"/>
      <c r="Q12" s="574"/>
      <c r="R12" s="574"/>
    </row>
    <row r="13" spans="14:18" ht="12" thickBot="1">
      <c r="N13" s="577"/>
      <c r="O13" s="574"/>
      <c r="Q13" s="574"/>
      <c r="R13" s="574"/>
    </row>
    <row r="14" spans="1:18" ht="11.25">
      <c r="A14" s="983" t="s">
        <v>324</v>
      </c>
      <c r="B14" s="984"/>
      <c r="C14" s="984"/>
      <c r="D14" s="984"/>
      <c r="E14" s="984"/>
      <c r="F14" s="985"/>
      <c r="K14" s="77"/>
      <c r="N14" s="577"/>
      <c r="O14" s="574"/>
      <c r="Q14" s="574"/>
      <c r="R14" s="574"/>
    </row>
    <row r="15" spans="1:18" ht="11.25">
      <c r="A15" s="979" t="s">
        <v>228</v>
      </c>
      <c r="B15" s="980"/>
      <c r="C15" s="981" t="s">
        <v>624</v>
      </c>
      <c r="D15" s="981"/>
      <c r="E15" s="980" t="s">
        <v>362</v>
      </c>
      <c r="F15" s="982"/>
      <c r="H15" s="986" t="s">
        <v>633</v>
      </c>
      <c r="I15" s="986"/>
      <c r="N15" s="577"/>
      <c r="O15" s="574"/>
      <c r="Q15" s="574"/>
      <c r="R15" s="574"/>
    </row>
    <row r="16" spans="1:18" ht="11.25">
      <c r="A16" s="154" t="s">
        <v>331</v>
      </c>
      <c r="B16" s="155">
        <v>2</v>
      </c>
      <c r="C16" s="155" t="s">
        <v>336</v>
      </c>
      <c r="D16" s="155">
        <f>2*2+10</f>
        <v>14</v>
      </c>
      <c r="E16" s="155" t="s">
        <v>355</v>
      </c>
      <c r="F16" s="128">
        <v>1</v>
      </c>
      <c r="H16" s="513" t="s">
        <v>631</v>
      </c>
      <c r="I16" s="76">
        <v>2</v>
      </c>
      <c r="N16" s="577"/>
      <c r="O16" s="574"/>
      <c r="Q16" s="574"/>
      <c r="R16" s="574"/>
    </row>
    <row r="17" spans="1:18" ht="11.25">
      <c r="A17" s="154" t="s">
        <v>332</v>
      </c>
      <c r="B17" s="155">
        <v>2</v>
      </c>
      <c r="C17" s="155" t="s">
        <v>338</v>
      </c>
      <c r="D17" s="155">
        <f>2*2+7</f>
        <v>11</v>
      </c>
      <c r="E17" s="155" t="s">
        <v>356</v>
      </c>
      <c r="F17" s="128">
        <v>1</v>
      </c>
      <c r="H17" s="513" t="s">
        <v>629</v>
      </c>
      <c r="I17" s="76">
        <v>1</v>
      </c>
      <c r="N17" s="577"/>
      <c r="O17" s="574"/>
      <c r="Q17" s="574"/>
      <c r="R17" s="574"/>
    </row>
    <row r="18" spans="1:9" ht="11.25">
      <c r="A18" s="154" t="s">
        <v>326</v>
      </c>
      <c r="B18" s="155">
        <v>8</v>
      </c>
      <c r="C18" s="155" t="s">
        <v>339</v>
      </c>
      <c r="D18" s="155">
        <f>2*2+7</f>
        <v>11</v>
      </c>
      <c r="E18" s="155" t="s">
        <v>357</v>
      </c>
      <c r="F18" s="128">
        <v>1</v>
      </c>
      <c r="H18" s="513" t="s">
        <v>632</v>
      </c>
      <c r="I18" s="76">
        <v>4</v>
      </c>
    </row>
    <row r="19" spans="1:9" ht="11.25">
      <c r="A19" s="154" t="s">
        <v>325</v>
      </c>
      <c r="B19" s="155">
        <v>8</v>
      </c>
      <c r="C19" s="155" t="s">
        <v>340</v>
      </c>
      <c r="D19" s="155">
        <v>10</v>
      </c>
      <c r="E19" s="155" t="s">
        <v>358</v>
      </c>
      <c r="F19" s="128">
        <v>1</v>
      </c>
      <c r="H19" s="513" t="s">
        <v>626</v>
      </c>
      <c r="I19" s="76">
        <v>4</v>
      </c>
    </row>
    <row r="20" spans="1:19" ht="11.25">
      <c r="A20" s="154" t="s">
        <v>327</v>
      </c>
      <c r="B20" s="155">
        <v>7</v>
      </c>
      <c r="C20" s="155" t="s">
        <v>341</v>
      </c>
      <c r="D20" s="155">
        <v>9</v>
      </c>
      <c r="E20" s="155" t="s">
        <v>359</v>
      </c>
      <c r="F20" s="128">
        <v>1</v>
      </c>
      <c r="H20" s="514" t="s">
        <v>634</v>
      </c>
      <c r="I20" s="514">
        <f>SUM(I16:I19)</f>
        <v>11</v>
      </c>
      <c r="S20" s="573"/>
    </row>
    <row r="21" spans="1:19" ht="11.25">
      <c r="A21" s="154" t="s">
        <v>328</v>
      </c>
      <c r="B21" s="155">
        <v>15</v>
      </c>
      <c r="C21" s="155" t="s">
        <v>342</v>
      </c>
      <c r="D21" s="155">
        <f>2*1+1</f>
        <v>3</v>
      </c>
      <c r="E21" s="155" t="s">
        <v>360</v>
      </c>
      <c r="F21" s="128">
        <v>1</v>
      </c>
      <c r="H21" s="513" t="s">
        <v>628</v>
      </c>
      <c r="I21" s="76">
        <v>11</v>
      </c>
      <c r="S21" s="573"/>
    </row>
    <row r="22" spans="1:19" ht="11.25">
      <c r="A22" s="156" t="s">
        <v>365</v>
      </c>
      <c r="B22" s="157">
        <f>SUM(B16:B21)</f>
        <v>42</v>
      </c>
      <c r="C22" s="155" t="s">
        <v>343</v>
      </c>
      <c r="D22" s="155">
        <f>2*2+9</f>
        <v>13</v>
      </c>
      <c r="E22" s="153" t="s">
        <v>361</v>
      </c>
      <c r="F22" s="133">
        <v>1</v>
      </c>
      <c r="H22" s="513" t="s">
        <v>625</v>
      </c>
      <c r="I22" s="76">
        <v>7</v>
      </c>
      <c r="S22" s="573"/>
    </row>
    <row r="23" spans="1:19" ht="11.25">
      <c r="A23" s="154" t="s">
        <v>329</v>
      </c>
      <c r="B23" s="155">
        <f>3*4+2*6+23</f>
        <v>47</v>
      </c>
      <c r="C23" s="155" t="s">
        <v>344</v>
      </c>
      <c r="D23" s="155">
        <f>2*1+4</f>
        <v>6</v>
      </c>
      <c r="E23" s="157" t="s">
        <v>363</v>
      </c>
      <c r="F23" s="158">
        <f>SUM(F16:F22)</f>
        <v>7</v>
      </c>
      <c r="H23" s="513" t="s">
        <v>630</v>
      </c>
      <c r="I23" s="76">
        <v>6</v>
      </c>
      <c r="S23" s="573"/>
    </row>
    <row r="24" spans="1:19" ht="11.25">
      <c r="A24" s="154" t="s">
        <v>330</v>
      </c>
      <c r="B24" s="155">
        <f>2*2+20</f>
        <v>24</v>
      </c>
      <c r="C24" s="155" t="s">
        <v>345</v>
      </c>
      <c r="D24" s="155">
        <v>11</v>
      </c>
      <c r="E24" s="155"/>
      <c r="F24" s="128" t="s">
        <v>367</v>
      </c>
      <c r="H24" s="513" t="s">
        <v>627</v>
      </c>
      <c r="I24" s="76">
        <v>7</v>
      </c>
      <c r="S24" s="573"/>
    </row>
    <row r="25" spans="1:19" ht="11.25">
      <c r="A25" s="154" t="s">
        <v>333</v>
      </c>
      <c r="B25" s="155">
        <f>2*6+27</f>
        <v>39</v>
      </c>
      <c r="C25" s="155" t="s">
        <v>346</v>
      </c>
      <c r="D25" s="155">
        <f>2*2+12</f>
        <v>16</v>
      </c>
      <c r="E25" s="155"/>
      <c r="F25" s="128"/>
      <c r="H25" s="514" t="s">
        <v>635</v>
      </c>
      <c r="I25" s="514">
        <f>SUM(I21:I24)</f>
        <v>31</v>
      </c>
      <c r="S25" s="573"/>
    </row>
    <row r="26" spans="1:19" ht="11.25">
      <c r="A26" s="154" t="s">
        <v>334</v>
      </c>
      <c r="B26" s="155">
        <f>2*6+25</f>
        <v>37</v>
      </c>
      <c r="C26" s="155" t="s">
        <v>347</v>
      </c>
      <c r="D26" s="155">
        <f>2*1+7</f>
        <v>9</v>
      </c>
      <c r="E26" s="155"/>
      <c r="F26" s="128"/>
      <c r="S26" s="573"/>
    </row>
    <row r="27" spans="1:19" ht="11.25">
      <c r="A27" s="159" t="s">
        <v>364</v>
      </c>
      <c r="B27" s="152">
        <f>SUM(B23:B26)</f>
        <v>147</v>
      </c>
      <c r="C27" s="155" t="s">
        <v>348</v>
      </c>
      <c r="D27" s="155">
        <v>6</v>
      </c>
      <c r="E27" s="155"/>
      <c r="F27" s="128"/>
      <c r="S27" s="573"/>
    </row>
    <row r="28" spans="1:19" ht="11.25">
      <c r="A28" s="156" t="s">
        <v>366</v>
      </c>
      <c r="B28" s="157">
        <f>B27+B22</f>
        <v>189</v>
      </c>
      <c r="C28" s="155" t="s">
        <v>349</v>
      </c>
      <c r="D28" s="155">
        <f>2*3+10</f>
        <v>16</v>
      </c>
      <c r="E28" s="155"/>
      <c r="F28" s="128"/>
      <c r="S28" s="573"/>
    </row>
    <row r="29" spans="1:19" ht="11.25">
      <c r="A29" s="154"/>
      <c r="B29" s="155"/>
      <c r="C29" s="155" t="s">
        <v>350</v>
      </c>
      <c r="D29" s="155">
        <v>5</v>
      </c>
      <c r="E29" s="155"/>
      <c r="F29" s="128"/>
      <c r="S29" s="573"/>
    </row>
    <row r="30" spans="1:19" ht="11.25">
      <c r="A30" s="154"/>
      <c r="B30" s="155"/>
      <c r="C30" s="155" t="s">
        <v>351</v>
      </c>
      <c r="D30" s="155">
        <v>9</v>
      </c>
      <c r="E30" s="155"/>
      <c r="F30" s="128"/>
      <c r="S30" s="573"/>
    </row>
    <row r="31" spans="1:19" ht="11.25">
      <c r="A31" s="154"/>
      <c r="B31" s="155"/>
      <c r="C31" s="155" t="s">
        <v>352</v>
      </c>
      <c r="D31" s="155">
        <f>2*1+2</f>
        <v>4</v>
      </c>
      <c r="E31" s="155"/>
      <c r="F31" s="128"/>
      <c r="S31" s="573"/>
    </row>
    <row r="32" spans="1:19" ht="11.25">
      <c r="A32" s="154"/>
      <c r="B32" s="155"/>
      <c r="C32" s="155" t="s">
        <v>353</v>
      </c>
      <c r="D32" s="155">
        <f>2*1+6</f>
        <v>8</v>
      </c>
      <c r="E32" s="155"/>
      <c r="F32" s="128"/>
      <c r="S32" s="573"/>
    </row>
    <row r="33" spans="1:18" ht="11.25">
      <c r="A33" s="154"/>
      <c r="B33" s="155"/>
      <c r="C33" s="153" t="s">
        <v>354</v>
      </c>
      <c r="D33" s="153">
        <v>2</v>
      </c>
      <c r="E33" s="155"/>
      <c r="F33" s="128"/>
      <c r="N33" s="577"/>
      <c r="O33" s="574"/>
      <c r="Q33" s="574"/>
      <c r="R33" s="574"/>
    </row>
    <row r="34" spans="1:18" ht="12" thickBot="1">
      <c r="A34" s="160"/>
      <c r="B34" s="161"/>
      <c r="C34" s="125" t="s">
        <v>363</v>
      </c>
      <c r="D34" s="125">
        <f>SUM(D16:D33)</f>
        <v>163</v>
      </c>
      <c r="E34" s="161"/>
      <c r="F34" s="127"/>
      <c r="N34" s="577"/>
      <c r="O34" s="574"/>
      <c r="Q34" s="574"/>
      <c r="R34" s="574"/>
    </row>
    <row r="35" spans="14:18" ht="11.25">
      <c r="N35" s="577"/>
      <c r="O35" s="574"/>
      <c r="Q35" s="574"/>
      <c r="R35" s="574"/>
    </row>
  </sheetData>
  <sheetProtection/>
  <mergeCells count="5">
    <mergeCell ref="A15:B15"/>
    <mergeCell ref="C15:D15"/>
    <mergeCell ref="E15:F15"/>
    <mergeCell ref="A14:F14"/>
    <mergeCell ref="H15:I15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65"/>
  <sheetViews>
    <sheetView zoomScalePageLayoutView="0" workbookViewId="0" topLeftCell="A1">
      <pane ySplit="1" topLeftCell="A42" activePane="bottomLeft" state="frozen"/>
      <selection pane="topLeft" activeCell="A1" sqref="A1"/>
      <selection pane="bottomLeft" activeCell="U58" sqref="U58"/>
    </sheetView>
  </sheetViews>
  <sheetFormatPr defaultColWidth="9.140625" defaultRowHeight="15"/>
  <cols>
    <col min="1" max="1" width="3.00390625" style="73" bestFit="1" customWidth="1"/>
    <col min="2" max="2" width="8.28125" style="64" bestFit="1" customWidth="1"/>
    <col min="3" max="3" width="3.57421875" style="73" bestFit="1" customWidth="1"/>
    <col min="4" max="4" width="4.57421875" style="64" bestFit="1" customWidth="1"/>
    <col min="5" max="5" width="3.57421875" style="73" bestFit="1" customWidth="1"/>
    <col min="6" max="6" width="4.57421875" style="64" bestFit="1" customWidth="1"/>
    <col min="7" max="7" width="3.57421875" style="73" bestFit="1" customWidth="1"/>
    <col min="8" max="8" width="4.57421875" style="64" bestFit="1" customWidth="1"/>
    <col min="9" max="9" width="3.57421875" style="73" bestFit="1" customWidth="1"/>
    <col min="10" max="10" width="4.57421875" style="64" bestFit="1" customWidth="1"/>
    <col min="11" max="11" width="3.57421875" style="73" bestFit="1" customWidth="1"/>
    <col min="12" max="12" width="4.00390625" style="64" bestFit="1" customWidth="1"/>
    <col min="13" max="13" width="3.8515625" style="64" bestFit="1" customWidth="1"/>
    <col min="14" max="14" width="4.00390625" style="64" bestFit="1" customWidth="1"/>
    <col min="15" max="15" width="3.8515625" style="64" bestFit="1" customWidth="1"/>
    <col min="16" max="16" width="3.7109375" style="64" bestFit="1" customWidth="1"/>
    <col min="17" max="17" width="3.57421875" style="109" bestFit="1" customWidth="1"/>
    <col min="18" max="18" width="4.00390625" style="64" bestFit="1" customWidth="1"/>
    <col min="19" max="19" width="4.140625" style="64" bestFit="1" customWidth="1"/>
    <col min="20" max="20" width="2.7109375" style="50" bestFit="1" customWidth="1"/>
    <col min="21" max="21" width="7.00390625" style="64" bestFit="1" customWidth="1"/>
    <col min="22" max="22" width="4.00390625" style="85" bestFit="1" customWidth="1"/>
    <col min="23" max="23" width="4.00390625" style="93" bestFit="1" customWidth="1"/>
    <col min="24" max="24" width="7.00390625" style="93" bestFit="1" customWidth="1"/>
    <col min="25" max="25" width="9.140625" style="93" customWidth="1"/>
    <col min="26" max="16384" width="9.140625" style="64" customWidth="1"/>
  </cols>
  <sheetData>
    <row r="1" spans="1:23" ht="15">
      <c r="A1" s="71"/>
      <c r="B1" s="50"/>
      <c r="C1" s="680" t="s">
        <v>8</v>
      </c>
      <c r="D1" s="680"/>
      <c r="E1" s="704" t="s">
        <v>18</v>
      </c>
      <c r="F1" s="704"/>
      <c r="G1" s="704" t="s">
        <v>9</v>
      </c>
      <c r="H1" s="704"/>
      <c r="I1" s="704" t="s">
        <v>19</v>
      </c>
      <c r="J1" s="704"/>
      <c r="K1" s="987" t="s">
        <v>172</v>
      </c>
      <c r="L1" s="987"/>
      <c r="M1" s="680" t="s">
        <v>39</v>
      </c>
      <c r="N1" s="680"/>
      <c r="O1" s="680" t="s">
        <v>38</v>
      </c>
      <c r="P1" s="680"/>
      <c r="Q1" s="680" t="s">
        <v>170</v>
      </c>
      <c r="R1" s="680"/>
      <c r="S1" s="680" t="s">
        <v>171</v>
      </c>
      <c r="T1" s="680"/>
      <c r="V1" s="680" t="s">
        <v>212</v>
      </c>
      <c r="W1" s="680"/>
    </row>
    <row r="2" spans="1:22" ht="15">
      <c r="A2" s="71">
        <v>1</v>
      </c>
      <c r="B2" s="50"/>
      <c r="C2" s="66">
        <v>100</v>
      </c>
      <c r="D2" s="50"/>
      <c r="E2" s="66">
        <v>100</v>
      </c>
      <c r="F2" s="50"/>
      <c r="G2" s="66">
        <v>100</v>
      </c>
      <c r="H2" s="50"/>
      <c r="I2" s="66">
        <v>99.6</v>
      </c>
      <c r="J2" s="50"/>
      <c r="K2" s="66">
        <v>99.9444135630906</v>
      </c>
      <c r="L2" s="50"/>
      <c r="M2" s="80">
        <v>4.1</v>
      </c>
      <c r="N2" s="50"/>
      <c r="O2" s="80">
        <v>6.4</v>
      </c>
      <c r="Q2" s="113">
        <v>100</v>
      </c>
      <c r="S2" s="308">
        <v>100</v>
      </c>
      <c r="V2" s="110">
        <f>IF(SUM(Prelim!T52:W52)=0,"",Prelim!T52/SUM(Prelim!T52:W52)*100)</f>
        <v>100</v>
      </c>
    </row>
    <row r="3" spans="1:22" ht="15">
      <c r="A3" s="71">
        <v>2</v>
      </c>
      <c r="B3" s="50"/>
      <c r="C3" s="66">
        <v>99.9</v>
      </c>
      <c r="D3" s="50"/>
      <c r="E3" s="66">
        <v>100</v>
      </c>
      <c r="F3" s="50"/>
      <c r="G3" s="66">
        <v>99.9</v>
      </c>
      <c r="H3" s="50"/>
      <c r="I3" s="66">
        <v>99.5</v>
      </c>
      <c r="J3" s="50"/>
      <c r="K3" s="66">
        <v>99.83324068927182</v>
      </c>
      <c r="L3" s="50"/>
      <c r="M3" s="80">
        <v>4.1</v>
      </c>
      <c r="N3" s="50"/>
      <c r="O3" s="80">
        <v>6</v>
      </c>
      <c r="Q3" s="113">
        <v>100</v>
      </c>
      <c r="S3" s="308">
        <v>99</v>
      </c>
      <c r="V3" s="110">
        <f>IF(SUM(Prelim!T56:W56)=0,"",Prelim!T56/SUM(Prelim!T56:W56)*100)</f>
        <v>100</v>
      </c>
    </row>
    <row r="4" spans="1:22" ht="15">
      <c r="A4" s="71">
        <v>3</v>
      </c>
      <c r="B4" s="50"/>
      <c r="C4" s="66">
        <v>99.8</v>
      </c>
      <c r="D4" s="50"/>
      <c r="E4" s="66">
        <v>99.9</v>
      </c>
      <c r="F4" s="50"/>
      <c r="G4" s="66">
        <v>99.9</v>
      </c>
      <c r="H4" s="50"/>
      <c r="I4" s="66">
        <v>99.3</v>
      </c>
      <c r="J4" s="50"/>
      <c r="K4" s="66">
        <v>99.77765425236242</v>
      </c>
      <c r="L4" s="50"/>
      <c r="M4" s="80">
        <v>4</v>
      </c>
      <c r="N4" s="50"/>
      <c r="O4" s="80">
        <v>5.7</v>
      </c>
      <c r="Q4" s="113">
        <v>100</v>
      </c>
      <c r="S4" s="308">
        <v>99</v>
      </c>
      <c r="V4" s="110">
        <f>IF(SUM(Prelim!T14:W14)=0,"",Prelim!T14/SUM(Prelim!T14:W14)*100)</f>
        <v>91.66666666666666</v>
      </c>
    </row>
    <row r="5" spans="1:22" ht="15">
      <c r="A5" s="71">
        <v>4</v>
      </c>
      <c r="B5" s="50"/>
      <c r="C5" s="66">
        <v>99.8</v>
      </c>
      <c r="D5" s="50"/>
      <c r="E5" s="66">
        <v>99.8</v>
      </c>
      <c r="F5" s="50"/>
      <c r="G5" s="66">
        <v>99.8</v>
      </c>
      <c r="H5" s="50"/>
      <c r="I5" s="66">
        <v>99.2</v>
      </c>
      <c r="J5" s="50"/>
      <c r="K5" s="66">
        <v>99.49972206781545</v>
      </c>
      <c r="L5" s="50"/>
      <c r="M5" s="80">
        <v>3.9</v>
      </c>
      <c r="N5" s="50"/>
      <c r="O5" s="80">
        <v>5.3</v>
      </c>
      <c r="Q5" s="113">
        <v>100</v>
      </c>
      <c r="S5" s="308">
        <v>99</v>
      </c>
      <c r="V5" s="110">
        <f>IF(SUM(Prelim!T4:W4)=0,"",Prelim!T4/SUM(Prelim!T4:W4)*100)</f>
        <v>90</v>
      </c>
    </row>
    <row r="6" spans="1:22" ht="15">
      <c r="A6" s="71">
        <v>5</v>
      </c>
      <c r="B6" s="50"/>
      <c r="C6" s="66">
        <v>99.7</v>
      </c>
      <c r="D6" s="50"/>
      <c r="E6" s="66">
        <v>99.7</v>
      </c>
      <c r="F6" s="50"/>
      <c r="G6" s="66">
        <v>99.8</v>
      </c>
      <c r="H6" s="50"/>
      <c r="I6" s="66">
        <v>99.2</v>
      </c>
      <c r="J6" s="50"/>
      <c r="K6" s="66">
        <v>99.33296275708727</v>
      </c>
      <c r="L6" s="50"/>
      <c r="M6" s="80">
        <v>3.8</v>
      </c>
      <c r="N6" s="50"/>
      <c r="O6" s="80">
        <v>5.3</v>
      </c>
      <c r="Q6" s="113">
        <v>100</v>
      </c>
      <c r="S6" s="308">
        <v>98</v>
      </c>
      <c r="V6" s="110">
        <f>IF(SUM(Prelim!T7:W7)=0,"",Prelim!T7/SUM(Prelim!T7:W7)*100)</f>
        <v>90</v>
      </c>
    </row>
    <row r="7" spans="1:22" ht="15">
      <c r="A7" s="71">
        <v>6</v>
      </c>
      <c r="B7" s="50"/>
      <c r="C7" s="66">
        <v>99.6</v>
      </c>
      <c r="D7" s="50"/>
      <c r="E7" s="66">
        <v>99.7</v>
      </c>
      <c r="F7" s="50"/>
      <c r="G7" s="66">
        <v>99.8</v>
      </c>
      <c r="H7" s="50"/>
      <c r="I7" s="66">
        <v>98.6</v>
      </c>
      <c r="J7" s="50"/>
      <c r="K7" s="66">
        <v>99.27737632017788</v>
      </c>
      <c r="L7" s="50"/>
      <c r="M7" s="80">
        <v>3.8</v>
      </c>
      <c r="N7" s="50"/>
      <c r="O7" s="80">
        <v>5.1</v>
      </c>
      <c r="Q7" s="113">
        <v>100</v>
      </c>
      <c r="S7" s="308">
        <v>98</v>
      </c>
      <c r="V7" s="110">
        <f>IF(SUM(Prelim!T20:W20)=0,"",Prelim!T20/SUM(Prelim!T20:W20)*100)</f>
        <v>88.88888888888889</v>
      </c>
    </row>
    <row r="8" spans="1:22" ht="15">
      <c r="A8" s="71">
        <v>7</v>
      </c>
      <c r="B8" s="50"/>
      <c r="C8" s="66">
        <v>99.3</v>
      </c>
      <c r="D8" s="50"/>
      <c r="E8" s="66">
        <v>99.6</v>
      </c>
      <c r="F8" s="50"/>
      <c r="G8" s="66">
        <v>99.7</v>
      </c>
      <c r="H8" s="50"/>
      <c r="I8" s="66">
        <v>98.4</v>
      </c>
      <c r="J8" s="50"/>
      <c r="K8" s="66">
        <v>99.22178988326849</v>
      </c>
      <c r="L8" s="50"/>
      <c r="M8" s="80">
        <v>3.8</v>
      </c>
      <c r="N8" s="50"/>
      <c r="O8" s="80">
        <v>4.6</v>
      </c>
      <c r="Q8" s="113">
        <v>100</v>
      </c>
      <c r="S8" s="308">
        <v>98</v>
      </c>
      <c r="V8" s="110">
        <f>IF(SUM(Prelim!T30:W30)=0,"",Prelim!T30/SUM(Prelim!T30:W30)*100)</f>
        <v>88.88888888888889</v>
      </c>
    </row>
    <row r="9" spans="1:22" ht="15">
      <c r="A9" s="71">
        <v>8</v>
      </c>
      <c r="B9" s="50"/>
      <c r="C9" s="66">
        <v>99.2</v>
      </c>
      <c r="D9" s="50"/>
      <c r="E9" s="66">
        <v>99.5</v>
      </c>
      <c r="F9" s="50"/>
      <c r="G9" s="66">
        <v>99.7</v>
      </c>
      <c r="H9" s="50"/>
      <c r="I9" s="66">
        <v>98.3</v>
      </c>
      <c r="J9" s="50"/>
      <c r="K9" s="66">
        <v>99.0550305725403</v>
      </c>
      <c r="L9" s="50"/>
      <c r="M9" s="80">
        <v>3.7</v>
      </c>
      <c r="N9" s="50"/>
      <c r="O9" s="80">
        <v>4.4</v>
      </c>
      <c r="Q9" s="113">
        <v>100</v>
      </c>
      <c r="S9" s="308">
        <v>97</v>
      </c>
      <c r="V9" s="110">
        <f>IF(SUM(Prelim!T36:W36)=0,"",Prelim!T36/SUM(Prelim!T36:W36)*100)</f>
        <v>88.88888888888889</v>
      </c>
    </row>
    <row r="10" spans="1:22" ht="15">
      <c r="A10" s="71">
        <v>9</v>
      </c>
      <c r="B10" s="50"/>
      <c r="C10" s="66">
        <v>98.7</v>
      </c>
      <c r="D10" s="50"/>
      <c r="E10" s="66">
        <v>99.5</v>
      </c>
      <c r="F10" s="50"/>
      <c r="G10" s="66">
        <v>99.6</v>
      </c>
      <c r="H10" s="50"/>
      <c r="I10" s="66">
        <v>98.2</v>
      </c>
      <c r="J10" s="50"/>
      <c r="K10" s="66">
        <v>98.99944413563091</v>
      </c>
      <c r="L10" s="50"/>
      <c r="M10" s="80">
        <v>3.7</v>
      </c>
      <c r="N10" s="50"/>
      <c r="O10" s="80">
        <v>4.1</v>
      </c>
      <c r="Q10" s="113">
        <v>100</v>
      </c>
      <c r="S10" s="308">
        <v>95</v>
      </c>
      <c r="V10" s="110">
        <f>IF(SUM(Prelim!T26:W26)=0,"",Prelim!T26/SUM(Prelim!T26:W26)*100)</f>
        <v>80</v>
      </c>
    </row>
    <row r="11" spans="1:22" ht="15">
      <c r="A11" s="71">
        <v>10</v>
      </c>
      <c r="B11" s="50"/>
      <c r="C11" s="66">
        <v>98.7</v>
      </c>
      <c r="D11" s="50"/>
      <c r="E11" s="66">
        <v>99.5</v>
      </c>
      <c r="F11" s="50"/>
      <c r="G11" s="66">
        <v>99.6</v>
      </c>
      <c r="H11" s="50"/>
      <c r="I11" s="66">
        <v>98</v>
      </c>
      <c r="J11" s="50"/>
      <c r="K11" s="66">
        <v>98.66592551417455</v>
      </c>
      <c r="L11" s="50"/>
      <c r="M11" s="80">
        <v>3.6</v>
      </c>
      <c r="N11" s="50"/>
      <c r="O11" s="80">
        <v>3.9</v>
      </c>
      <c r="Q11" s="113">
        <v>100</v>
      </c>
      <c r="S11" s="308">
        <v>94</v>
      </c>
      <c r="V11" s="110">
        <f>IF(SUM(Prelim!T27:W27)=0,"",Prelim!T27/SUM(Prelim!T27:W27)*100)</f>
        <v>80</v>
      </c>
    </row>
    <row r="12" spans="1:22" ht="15">
      <c r="A12" s="71">
        <v>11</v>
      </c>
      <c r="B12" s="50"/>
      <c r="C12" s="66">
        <v>98.6</v>
      </c>
      <c r="D12" s="50"/>
      <c r="E12" s="66">
        <v>99.3</v>
      </c>
      <c r="F12" s="50"/>
      <c r="G12" s="66">
        <v>99.2</v>
      </c>
      <c r="H12" s="50"/>
      <c r="I12" s="66">
        <v>97.9</v>
      </c>
      <c r="J12" s="50"/>
      <c r="K12" s="66">
        <v>98.22123401889938</v>
      </c>
      <c r="L12" s="50"/>
      <c r="M12" s="80">
        <v>3.6</v>
      </c>
      <c r="N12" s="50"/>
      <c r="O12" s="80">
        <v>3.9</v>
      </c>
      <c r="Q12" s="113">
        <v>100</v>
      </c>
      <c r="S12" s="308">
        <v>94</v>
      </c>
      <c r="V12" s="110">
        <f>IF(SUM(Prelim!T48:W48)=0,"",Prelim!T48/SUM(Prelim!T48:W48)*100)</f>
        <v>80</v>
      </c>
    </row>
    <row r="13" spans="1:22" ht="15">
      <c r="A13" s="71">
        <v>12</v>
      </c>
      <c r="B13" s="50"/>
      <c r="C13" s="66">
        <v>98.5</v>
      </c>
      <c r="D13" s="50"/>
      <c r="E13" s="66">
        <v>99.1</v>
      </c>
      <c r="F13" s="50"/>
      <c r="G13" s="66">
        <v>99.1</v>
      </c>
      <c r="H13" s="50"/>
      <c r="I13" s="66">
        <v>97.7</v>
      </c>
      <c r="J13" s="50"/>
      <c r="K13" s="66">
        <v>98.0544747081712</v>
      </c>
      <c r="L13" s="50"/>
      <c r="M13" s="80">
        <v>3.6</v>
      </c>
      <c r="N13" s="50"/>
      <c r="O13" s="80">
        <v>3.8</v>
      </c>
      <c r="Q13" s="113">
        <v>100</v>
      </c>
      <c r="S13" s="308">
        <v>92</v>
      </c>
      <c r="V13" s="110">
        <f>IF(SUM(Prelim!T53:W53)=0,"",Prelim!T53/SUM(Prelim!T53:W53)*100)</f>
        <v>80</v>
      </c>
    </row>
    <row r="14" spans="1:22" ht="15">
      <c r="A14" s="71">
        <v>13</v>
      </c>
      <c r="B14" s="50"/>
      <c r="C14" s="66">
        <v>98.4</v>
      </c>
      <c r="D14" s="50"/>
      <c r="E14" s="66">
        <v>99.1</v>
      </c>
      <c r="F14" s="50"/>
      <c r="G14" s="66">
        <v>99</v>
      </c>
      <c r="H14" s="50"/>
      <c r="I14" s="66">
        <v>97.1</v>
      </c>
      <c r="J14" s="50"/>
      <c r="K14" s="66">
        <v>97.83212896053362</v>
      </c>
      <c r="L14" s="50"/>
      <c r="M14" s="80">
        <v>3.5</v>
      </c>
      <c r="N14" s="50"/>
      <c r="O14" s="80">
        <v>3.6</v>
      </c>
      <c r="Q14" s="113">
        <v>100</v>
      </c>
      <c r="S14" s="308">
        <v>92</v>
      </c>
      <c r="V14" s="110">
        <f>IF(SUM(Prelim!T55:W55)=0,"",Prelim!T55/SUM(Prelim!T55:W55)*100)</f>
        <v>80</v>
      </c>
    </row>
    <row r="15" spans="1:22" ht="15">
      <c r="A15" s="71">
        <v>14</v>
      </c>
      <c r="B15" s="50"/>
      <c r="C15" s="66">
        <v>98.3</v>
      </c>
      <c r="D15" s="50"/>
      <c r="E15" s="66">
        <v>98.5</v>
      </c>
      <c r="F15" s="50"/>
      <c r="G15" s="66">
        <v>98.3</v>
      </c>
      <c r="H15" s="50"/>
      <c r="I15" s="66">
        <v>96.7</v>
      </c>
      <c r="J15" s="50"/>
      <c r="K15" s="66">
        <v>97.66536964980544</v>
      </c>
      <c r="L15" s="50"/>
      <c r="M15" s="80">
        <v>3.5</v>
      </c>
      <c r="N15" s="50"/>
      <c r="O15" s="80">
        <v>3.6</v>
      </c>
      <c r="Q15" s="113">
        <v>98.5</v>
      </c>
      <c r="S15" s="308">
        <v>91</v>
      </c>
      <c r="T15" s="86">
        <f>AVERAGE(S2:S15)</f>
        <v>96.14285714285714</v>
      </c>
      <c r="U15" s="86" t="s">
        <v>167</v>
      </c>
      <c r="V15" s="110">
        <f>IF(SUM(Prelim!T79:W79)=0,"",Prelim!T79/SUM(Prelim!T79:W79)*100)</f>
        <v>80</v>
      </c>
    </row>
    <row r="16" spans="1:22" ht="15">
      <c r="A16" s="71">
        <v>15</v>
      </c>
      <c r="B16" s="50"/>
      <c r="C16" s="66">
        <v>98.3</v>
      </c>
      <c r="D16" s="50"/>
      <c r="E16" s="66">
        <v>98.3</v>
      </c>
      <c r="F16" s="50"/>
      <c r="G16" s="66">
        <v>97.4</v>
      </c>
      <c r="H16" s="50"/>
      <c r="I16" s="66">
        <v>96.3</v>
      </c>
      <c r="J16" s="50"/>
      <c r="K16" s="66">
        <v>97.60978321289605</v>
      </c>
      <c r="L16" s="50"/>
      <c r="M16" s="80">
        <v>3.4</v>
      </c>
      <c r="N16" s="50"/>
      <c r="O16" s="80">
        <v>3.6</v>
      </c>
      <c r="Q16" s="113">
        <v>98.5</v>
      </c>
      <c r="S16" s="308">
        <v>91</v>
      </c>
      <c r="V16" s="110">
        <f>IF(SUM(Prelim!T74:W74)=0,"",Prelim!T74/SUM(Prelim!T74:W74)*100)</f>
        <v>77.77777777777779</v>
      </c>
    </row>
    <row r="17" spans="1:22" ht="15">
      <c r="A17" s="71">
        <v>16</v>
      </c>
      <c r="B17" s="50"/>
      <c r="C17" s="66">
        <v>98.2</v>
      </c>
      <c r="D17" s="65"/>
      <c r="E17" s="66">
        <v>98</v>
      </c>
      <c r="F17" s="65"/>
      <c r="G17" s="66">
        <v>97.3</v>
      </c>
      <c r="H17" s="65"/>
      <c r="I17" s="66">
        <v>93.6</v>
      </c>
      <c r="J17" s="65"/>
      <c r="K17" s="66">
        <v>97.49861033907726</v>
      </c>
      <c r="L17" s="50"/>
      <c r="M17" s="80">
        <v>3.3</v>
      </c>
      <c r="N17" s="50"/>
      <c r="O17" s="80">
        <v>3.5</v>
      </c>
      <c r="Q17" s="113">
        <v>98.3</v>
      </c>
      <c r="S17" s="308">
        <v>90</v>
      </c>
      <c r="V17" s="110">
        <f>IF(SUM(Prelim!T6:W6)=0,"",Prelim!T6/SUM(Prelim!T6:W6)*100)</f>
        <v>75</v>
      </c>
    </row>
    <row r="18" spans="1:22" ht="15">
      <c r="A18" s="71">
        <v>17</v>
      </c>
      <c r="B18" s="50"/>
      <c r="C18" s="66">
        <v>98.1</v>
      </c>
      <c r="D18" s="50"/>
      <c r="E18" s="66">
        <v>97.7</v>
      </c>
      <c r="F18" s="50"/>
      <c r="G18" s="66">
        <v>97.1</v>
      </c>
      <c r="H18" s="50"/>
      <c r="I18" s="66">
        <v>91.5</v>
      </c>
      <c r="J18" s="50"/>
      <c r="K18" s="66">
        <v>96.99833240689271</v>
      </c>
      <c r="L18" s="50"/>
      <c r="M18" s="80">
        <v>3.3</v>
      </c>
      <c r="N18" s="50"/>
      <c r="O18" s="80">
        <v>3.4</v>
      </c>
      <c r="Q18" s="113">
        <v>98.1</v>
      </c>
      <c r="S18" s="308">
        <v>88</v>
      </c>
      <c r="V18" s="110">
        <f>IF(SUM(Prelim!T18:W18)=0,"",Prelim!T18/SUM(Prelim!T18:W18)*100)</f>
        <v>75</v>
      </c>
    </row>
    <row r="19" spans="1:22" ht="15">
      <c r="A19" s="71">
        <v>18</v>
      </c>
      <c r="B19" s="50"/>
      <c r="C19" s="66">
        <v>98</v>
      </c>
      <c r="D19" s="50"/>
      <c r="E19" s="66">
        <v>97.2</v>
      </c>
      <c r="F19" s="50"/>
      <c r="G19" s="66">
        <v>96.8</v>
      </c>
      <c r="H19" s="50"/>
      <c r="I19" s="66">
        <v>89.3</v>
      </c>
      <c r="J19" s="50"/>
      <c r="K19" s="66">
        <v>96.66481378543635</v>
      </c>
      <c r="L19" s="50"/>
      <c r="M19" s="80">
        <v>3.3</v>
      </c>
      <c r="N19" s="50"/>
      <c r="O19" s="80">
        <v>3.3</v>
      </c>
      <c r="Q19" s="113">
        <v>97.7</v>
      </c>
      <c r="S19" s="308">
        <v>88</v>
      </c>
      <c r="V19" s="110">
        <f>IF(SUM(Prelim!T40:W40)=0,"",Prelim!T40/SUM(Prelim!T40:W40)*100)</f>
        <v>75</v>
      </c>
    </row>
    <row r="20" spans="1:22" ht="15">
      <c r="A20" s="71">
        <v>19</v>
      </c>
      <c r="B20" s="50"/>
      <c r="C20" s="66">
        <v>98</v>
      </c>
      <c r="D20" s="50"/>
      <c r="E20" s="66">
        <v>96.8</v>
      </c>
      <c r="F20" s="50"/>
      <c r="G20" s="66">
        <v>96.8</v>
      </c>
      <c r="H20" s="50"/>
      <c r="I20" s="66">
        <v>89.3</v>
      </c>
      <c r="J20" s="50"/>
      <c r="K20" s="66">
        <v>95.83101723179544</v>
      </c>
      <c r="L20" s="50"/>
      <c r="M20" s="80">
        <v>3.3</v>
      </c>
      <c r="N20" s="50"/>
      <c r="O20" s="80">
        <v>3.1</v>
      </c>
      <c r="Q20" s="113">
        <v>97.6</v>
      </c>
      <c r="S20" s="308">
        <v>86</v>
      </c>
      <c r="V20" s="110">
        <f>IF(SUM(Prelim!T44:W44)=0,"",Prelim!T44/SUM(Prelim!T44:W44)*100)</f>
        <v>75</v>
      </c>
    </row>
    <row r="21" spans="1:24" ht="15">
      <c r="A21" s="71">
        <v>20</v>
      </c>
      <c r="B21" s="50"/>
      <c r="C21" s="66">
        <v>98</v>
      </c>
      <c r="D21" s="50"/>
      <c r="E21" s="66">
        <v>96.5</v>
      </c>
      <c r="F21" s="50"/>
      <c r="G21" s="66">
        <v>96.7</v>
      </c>
      <c r="H21" s="50"/>
      <c r="I21" s="66">
        <v>86.4</v>
      </c>
      <c r="J21" s="50"/>
      <c r="K21" s="66">
        <v>95.66425792106726</v>
      </c>
      <c r="L21" s="50"/>
      <c r="M21" s="80">
        <v>3.2</v>
      </c>
      <c r="N21" s="50"/>
      <c r="O21" s="80">
        <v>3</v>
      </c>
      <c r="Q21" s="113">
        <v>97.4</v>
      </c>
      <c r="S21" s="308">
        <v>86</v>
      </c>
      <c r="V21" s="110">
        <f>IF(SUM(Prelim!T64:W64)=0,"",Prelim!T64/SUM(Prelim!T64:W64)*100)</f>
        <v>75</v>
      </c>
      <c r="W21" s="86">
        <f>AVERAGE(V2:V21)</f>
        <v>83.55555555555557</v>
      </c>
      <c r="X21" s="86" t="s">
        <v>167</v>
      </c>
    </row>
    <row r="22" spans="1:23" ht="15">
      <c r="A22" s="71">
        <v>21</v>
      </c>
      <c r="B22" s="74" t="s">
        <v>167</v>
      </c>
      <c r="C22" s="66">
        <v>97.9</v>
      </c>
      <c r="D22" s="75">
        <f>AVERAGE(C2:C22)</f>
        <v>98.80952380952381</v>
      </c>
      <c r="E22" s="66">
        <v>96.4</v>
      </c>
      <c r="F22" s="75">
        <f>AVERAGE(E2:E22)</f>
        <v>98.76666666666667</v>
      </c>
      <c r="G22" s="66">
        <v>96.6</v>
      </c>
      <c r="H22" s="75">
        <f>AVERAGE(G2:G22)</f>
        <v>98.67142857142856</v>
      </c>
      <c r="I22" s="66">
        <v>86.4</v>
      </c>
      <c r="J22" s="75">
        <f>AVERAGE(I2:I22)</f>
        <v>95.73809523809524</v>
      </c>
      <c r="K22" s="66">
        <v>95.27515286270149</v>
      </c>
      <c r="L22" s="75">
        <f>AVERAGE(K2:K22)</f>
        <v>98.13917785012836</v>
      </c>
      <c r="M22" s="80">
        <v>3.2</v>
      </c>
      <c r="N22" s="84">
        <f>AVERAGE(M2:M22)</f>
        <v>3.604761904761905</v>
      </c>
      <c r="O22" s="80">
        <v>2.5</v>
      </c>
      <c r="P22" s="84">
        <f>AVERAGE(O2:O22)</f>
        <v>4.1952380952380945</v>
      </c>
      <c r="Q22" s="113">
        <v>96.9</v>
      </c>
      <c r="R22" s="84">
        <f>AVERAGE(Q2:Q22)</f>
        <v>99.19047619047619</v>
      </c>
      <c r="S22" s="308">
        <v>85</v>
      </c>
      <c r="V22" s="110">
        <f>IF(SUM(Prelim!T72:W72)=0,"",Prelim!T72/SUM(Prelim!T72:W72)*100)</f>
        <v>75</v>
      </c>
      <c r="W22" s="84"/>
    </row>
    <row r="23" spans="1:22" ht="15">
      <c r="A23" s="71">
        <v>22</v>
      </c>
      <c r="B23" s="50"/>
      <c r="C23" s="66">
        <v>97.5</v>
      </c>
      <c r="D23" s="50"/>
      <c r="E23" s="66">
        <v>96.4</v>
      </c>
      <c r="F23" s="50"/>
      <c r="G23" s="66">
        <v>96.3</v>
      </c>
      <c r="H23" s="50"/>
      <c r="I23" s="66">
        <v>84.9</v>
      </c>
      <c r="J23" s="50"/>
      <c r="K23" s="66">
        <v>95.1639799888827</v>
      </c>
      <c r="L23" s="50"/>
      <c r="M23" s="80">
        <v>3.1</v>
      </c>
      <c r="N23" s="50"/>
      <c r="O23" s="80">
        <v>2.4</v>
      </c>
      <c r="Q23" s="113">
        <v>96.8</v>
      </c>
      <c r="S23" s="308">
        <v>84</v>
      </c>
      <c r="V23" s="110">
        <f>IF(SUM(Prelim!T32:W32)=0,"",Prelim!T32/SUM(Prelim!T32:W32)*100)</f>
        <v>72.72727272727273</v>
      </c>
    </row>
    <row r="24" spans="1:23" ht="15.75">
      <c r="A24" s="71">
        <v>23</v>
      </c>
      <c r="B24" s="50"/>
      <c r="C24" s="66">
        <v>97.3</v>
      </c>
      <c r="D24" s="50"/>
      <c r="E24" s="66">
        <v>96.3</v>
      </c>
      <c r="F24" s="50"/>
      <c r="G24" s="66">
        <v>96.2</v>
      </c>
      <c r="H24" s="50"/>
      <c r="I24" s="66">
        <v>82.6</v>
      </c>
      <c r="J24" s="50"/>
      <c r="K24" s="66">
        <v>94.88604780433573</v>
      </c>
      <c r="L24" s="50"/>
      <c r="M24" s="80">
        <v>3.1</v>
      </c>
      <c r="N24" s="50"/>
      <c r="O24" s="81">
        <v>2.4</v>
      </c>
      <c r="P24" s="72">
        <f>(82-$A24+1)/82</f>
        <v>0.7317073170731707</v>
      </c>
      <c r="Q24" s="113">
        <v>96.8</v>
      </c>
      <c r="S24" s="308">
        <v>82</v>
      </c>
      <c r="V24" s="110">
        <f>IF(SUM(Prelim!T54:W54)=0,"",Prelim!T54/SUM(Prelim!T54:W54)*100)</f>
        <v>72.72727272727273</v>
      </c>
      <c r="W24" s="72"/>
    </row>
    <row r="25" spans="1:22" ht="15">
      <c r="A25" s="71">
        <v>24</v>
      </c>
      <c r="B25" s="50"/>
      <c r="C25" s="66">
        <v>97.3</v>
      </c>
      <c r="D25" s="50"/>
      <c r="E25" s="66">
        <v>96.1</v>
      </c>
      <c r="F25" s="50"/>
      <c r="G25" s="66">
        <v>95.8</v>
      </c>
      <c r="H25" s="50"/>
      <c r="I25" s="66">
        <v>82.6</v>
      </c>
      <c r="J25" s="50"/>
      <c r="K25" s="66">
        <v>93.94107837687604</v>
      </c>
      <c r="L25" s="50"/>
      <c r="M25" s="80">
        <v>3</v>
      </c>
      <c r="N25" s="50"/>
      <c r="O25" s="80">
        <v>2.3</v>
      </c>
      <c r="Q25" s="113">
        <v>96.7</v>
      </c>
      <c r="S25" s="308">
        <v>81</v>
      </c>
      <c r="V25" s="110">
        <f>IF(SUM(Prelim!T73:W73)=0,"",Prelim!T73/SUM(Prelim!T73:W73)*100)</f>
        <v>72.72727272727273</v>
      </c>
    </row>
    <row r="26" spans="1:22" ht="15">
      <c r="A26" s="71">
        <v>25</v>
      </c>
      <c r="B26" s="50"/>
      <c r="C26" s="66">
        <v>96.8</v>
      </c>
      <c r="D26" s="50"/>
      <c r="E26" s="66">
        <v>95.9</v>
      </c>
      <c r="F26" s="50"/>
      <c r="G26" s="66">
        <v>95.5</v>
      </c>
      <c r="H26" s="50"/>
      <c r="I26" s="66">
        <v>80.9</v>
      </c>
      <c r="J26" s="50"/>
      <c r="K26" s="66">
        <v>92.21789883268482</v>
      </c>
      <c r="L26" s="50"/>
      <c r="M26" s="80">
        <v>3</v>
      </c>
      <c r="N26" s="50"/>
      <c r="O26" s="80">
        <v>2.3</v>
      </c>
      <c r="Q26" s="113">
        <v>95.4</v>
      </c>
      <c r="S26" s="308">
        <v>80</v>
      </c>
      <c r="V26" s="110">
        <f>IF(SUM(Prelim!T82:W82)=0,"",Prelim!T82/SUM(Prelim!T82:W82)*100)</f>
        <v>72.72727272727273</v>
      </c>
    </row>
    <row r="27" spans="1:22" ht="15">
      <c r="A27" s="71">
        <v>26</v>
      </c>
      <c r="B27" s="50"/>
      <c r="C27" s="66">
        <v>96.6</v>
      </c>
      <c r="D27" s="50"/>
      <c r="E27" s="66">
        <v>95.5</v>
      </c>
      <c r="F27" s="50"/>
      <c r="G27" s="66">
        <v>95.4</v>
      </c>
      <c r="H27" s="50"/>
      <c r="I27" s="66">
        <v>80.9</v>
      </c>
      <c r="J27" s="50"/>
      <c r="K27" s="66">
        <v>91.88438021122846</v>
      </c>
      <c r="L27" s="50"/>
      <c r="M27" s="80">
        <v>3</v>
      </c>
      <c r="N27" s="50"/>
      <c r="O27" s="80">
        <v>2.2</v>
      </c>
      <c r="Q27" s="113">
        <v>95.2</v>
      </c>
      <c r="S27" s="308">
        <v>79</v>
      </c>
      <c r="V27" s="110">
        <f>IF(SUM(Prelim!T15:W15)=0,"",Prelim!T15/SUM(Prelim!T15:W15)*100)</f>
        <v>70</v>
      </c>
    </row>
    <row r="28" spans="1:22" ht="15">
      <c r="A28" s="71">
        <v>27</v>
      </c>
      <c r="B28" s="50"/>
      <c r="C28" s="66">
        <v>96.2</v>
      </c>
      <c r="D28" s="50"/>
      <c r="E28" s="66">
        <v>95.5</v>
      </c>
      <c r="F28" s="50"/>
      <c r="G28" s="66">
        <v>95.3</v>
      </c>
      <c r="H28" s="50"/>
      <c r="I28" s="66">
        <v>80.9</v>
      </c>
      <c r="J28" s="50"/>
      <c r="K28" s="66">
        <v>91.77320733740967</v>
      </c>
      <c r="L28" s="50"/>
      <c r="M28" s="80">
        <v>2.9</v>
      </c>
      <c r="N28" s="50"/>
      <c r="O28" s="80">
        <v>2.2</v>
      </c>
      <c r="Q28" s="113">
        <v>94.8</v>
      </c>
      <c r="S28" s="308">
        <v>79</v>
      </c>
      <c r="V28" s="110">
        <f>IF(SUM(Prelim!T19:W19)=0,"",Prelim!T19/SUM(Prelim!T19:W19)*100)</f>
        <v>70</v>
      </c>
    </row>
    <row r="29" spans="1:22" ht="15">
      <c r="A29" s="71">
        <v>28</v>
      </c>
      <c r="B29" s="50"/>
      <c r="C29" s="66">
        <v>96</v>
      </c>
      <c r="D29" s="50"/>
      <c r="E29" s="66">
        <v>95.4</v>
      </c>
      <c r="F29" s="50"/>
      <c r="G29" s="66">
        <v>95</v>
      </c>
      <c r="H29" s="50"/>
      <c r="I29" s="66">
        <v>80.9</v>
      </c>
      <c r="J29" s="50"/>
      <c r="K29" s="66">
        <v>91.10617009449695</v>
      </c>
      <c r="L29" s="50"/>
      <c r="M29" s="80">
        <v>2.9</v>
      </c>
      <c r="N29" s="50"/>
      <c r="O29" s="80">
        <v>2.2</v>
      </c>
      <c r="Q29" s="113">
        <v>94.6</v>
      </c>
      <c r="S29" s="308">
        <v>78</v>
      </c>
      <c r="T29" s="86">
        <f>AVERAGE(S2:S29)</f>
        <v>90.10714285714286</v>
      </c>
      <c r="U29" s="86" t="s">
        <v>168</v>
      </c>
      <c r="V29" s="110">
        <f>IF(SUM(Prelim!T41:W41)=0,"",Prelim!T41/SUM(Prelim!T41:W41)*100)</f>
        <v>70</v>
      </c>
    </row>
    <row r="30" spans="1:22" ht="15">
      <c r="A30" s="71">
        <v>29</v>
      </c>
      <c r="B30" s="50"/>
      <c r="C30" s="66">
        <v>95.7</v>
      </c>
      <c r="D30" s="50"/>
      <c r="E30" s="66">
        <v>95</v>
      </c>
      <c r="F30" s="50"/>
      <c r="G30" s="66">
        <v>94.9</v>
      </c>
      <c r="H30" s="50"/>
      <c r="I30" s="66">
        <v>77.1</v>
      </c>
      <c r="J30" s="50"/>
      <c r="K30" s="66">
        <v>91.05058365758755</v>
      </c>
      <c r="L30" s="50"/>
      <c r="M30" s="80">
        <v>2.9</v>
      </c>
      <c r="N30" s="50"/>
      <c r="O30" s="80">
        <v>2.2</v>
      </c>
      <c r="Q30" s="113">
        <v>94.3</v>
      </c>
      <c r="S30" s="308">
        <v>76</v>
      </c>
      <c r="V30" s="110">
        <f>IF(SUM(Prelim!T42:W42)=0,"",Prelim!T42/SUM(Prelim!T42:W42)*100)</f>
        <v>70</v>
      </c>
    </row>
    <row r="31" spans="1:22" ht="15">
      <c r="A31" s="71">
        <v>30</v>
      </c>
      <c r="B31" s="50"/>
      <c r="C31" s="66">
        <v>95.4</v>
      </c>
      <c r="D31" s="50"/>
      <c r="E31" s="66">
        <v>94.8</v>
      </c>
      <c r="F31" s="50"/>
      <c r="G31" s="66">
        <v>94.4</v>
      </c>
      <c r="H31" s="50"/>
      <c r="I31" s="66">
        <v>74.8</v>
      </c>
      <c r="J31" s="50"/>
      <c r="K31" s="66">
        <v>90.43913285158422</v>
      </c>
      <c r="L31" s="50"/>
      <c r="M31" s="80">
        <v>2.9</v>
      </c>
      <c r="N31" s="50"/>
      <c r="O31" s="80">
        <v>2.2</v>
      </c>
      <c r="Q31" s="113">
        <v>93.8</v>
      </c>
      <c r="S31" s="308">
        <v>75</v>
      </c>
      <c r="V31" s="110">
        <f>IF(SUM(Prelim!T49:W49)=0,"",Prelim!T49/SUM(Prelim!T49:W49)*100)</f>
        <v>70</v>
      </c>
    </row>
    <row r="32" spans="1:22" ht="15">
      <c r="A32" s="71">
        <v>31</v>
      </c>
      <c r="B32" s="50"/>
      <c r="C32" s="66">
        <v>95.4</v>
      </c>
      <c r="D32" s="50"/>
      <c r="E32" s="66">
        <v>94.8</v>
      </c>
      <c r="F32" s="50"/>
      <c r="G32" s="66">
        <v>93.3</v>
      </c>
      <c r="H32" s="50"/>
      <c r="I32" s="66">
        <v>73.7</v>
      </c>
      <c r="J32" s="50"/>
      <c r="K32" s="66">
        <v>90.16120066703725</v>
      </c>
      <c r="L32" s="50"/>
      <c r="M32" s="80">
        <v>2.8</v>
      </c>
      <c r="N32" s="50"/>
      <c r="O32" s="80">
        <v>2.1</v>
      </c>
      <c r="Q32" s="113">
        <v>93.1</v>
      </c>
      <c r="S32" s="308">
        <v>74</v>
      </c>
      <c r="V32" s="110">
        <f>IF(SUM(Prelim!T87:W87)=0,"",Prelim!T87/SUM(Prelim!T87:W87)*100)</f>
        <v>70</v>
      </c>
    </row>
    <row r="33" spans="1:23" ht="15.75">
      <c r="A33" s="71">
        <v>32</v>
      </c>
      <c r="B33" s="50"/>
      <c r="C33" s="66">
        <v>95.2</v>
      </c>
      <c r="D33" s="50"/>
      <c r="E33" s="66">
        <v>94.6</v>
      </c>
      <c r="F33" s="50"/>
      <c r="G33" s="66">
        <v>93.3</v>
      </c>
      <c r="H33" s="50"/>
      <c r="I33" s="66">
        <v>73.7</v>
      </c>
      <c r="J33" s="50"/>
      <c r="K33" s="66">
        <v>89.10505836575877</v>
      </c>
      <c r="L33" s="50"/>
      <c r="M33" s="80">
        <v>2.8</v>
      </c>
      <c r="N33" s="50"/>
      <c r="O33" s="80">
        <v>2.1</v>
      </c>
      <c r="Q33" s="113">
        <v>93</v>
      </c>
      <c r="S33" s="308">
        <v>73</v>
      </c>
      <c r="V33" s="112">
        <f>IF(SUM(Prelim!T24:W24)=0,"",Prelim!T24/SUM(Prelim!T24:W24)*100)</f>
        <v>66.66666666666666</v>
      </c>
      <c r="W33" s="72">
        <f>(82-$A33+1)/82</f>
        <v>0.6219512195121951</v>
      </c>
    </row>
    <row r="34" spans="1:22" ht="15">
      <c r="A34" s="71">
        <v>33</v>
      </c>
      <c r="B34" s="50"/>
      <c r="C34" s="66">
        <v>95.1</v>
      </c>
      <c r="D34" s="50"/>
      <c r="E34" s="66">
        <v>94.5</v>
      </c>
      <c r="F34" s="50"/>
      <c r="G34" s="66">
        <v>93</v>
      </c>
      <c r="H34" s="50"/>
      <c r="I34" s="66">
        <v>73.7</v>
      </c>
      <c r="J34" s="50"/>
      <c r="K34" s="66">
        <v>88.82712618121178</v>
      </c>
      <c r="L34" s="50"/>
      <c r="M34" s="80">
        <v>2.8</v>
      </c>
      <c r="N34" s="50"/>
      <c r="O34" s="80">
        <v>2.1</v>
      </c>
      <c r="Q34" s="113">
        <v>92.9</v>
      </c>
      <c r="S34" s="308">
        <v>72</v>
      </c>
      <c r="V34" s="110">
        <f>IF(SUM(Prelim!T38:W38)=0,"",Prelim!T38/SUM(Prelim!T38:W38)*100)</f>
        <v>66.66666666666666</v>
      </c>
    </row>
    <row r="35" spans="1:22" ht="15">
      <c r="A35" s="71">
        <v>34</v>
      </c>
      <c r="B35" s="50"/>
      <c r="C35" s="66">
        <v>94.6</v>
      </c>
      <c r="D35" s="50"/>
      <c r="E35" s="66">
        <v>94.3</v>
      </c>
      <c r="F35" s="50"/>
      <c r="G35" s="66">
        <v>92.6</v>
      </c>
      <c r="H35" s="50"/>
      <c r="I35" s="66">
        <v>73.7</v>
      </c>
      <c r="J35" s="50"/>
      <c r="K35" s="66">
        <v>88.715953307393</v>
      </c>
      <c r="L35" s="50"/>
      <c r="M35" s="80">
        <v>2.8</v>
      </c>
      <c r="N35" s="50"/>
      <c r="O35" s="80">
        <v>2</v>
      </c>
      <c r="Q35" s="113">
        <v>92.9</v>
      </c>
      <c r="S35" s="308">
        <v>72</v>
      </c>
      <c r="V35" s="110">
        <f>IF(SUM(Prelim!T60:W60)=0,"",Prelim!T60/SUM(Prelim!T60:W60)*100)</f>
        <v>66.66666666666666</v>
      </c>
    </row>
    <row r="36" spans="1:22" ht="15">
      <c r="A36" s="71">
        <v>35</v>
      </c>
      <c r="B36" s="50"/>
      <c r="C36" s="66">
        <v>94.4</v>
      </c>
      <c r="D36" s="50"/>
      <c r="E36" s="66">
        <v>94.2</v>
      </c>
      <c r="F36" s="50"/>
      <c r="G36" s="66">
        <v>92.6</v>
      </c>
      <c r="H36" s="50"/>
      <c r="I36" s="66">
        <v>70.5</v>
      </c>
      <c r="J36" s="50"/>
      <c r="K36" s="66">
        <v>87.27070594774875</v>
      </c>
      <c r="L36" s="50"/>
      <c r="M36" s="80">
        <v>2.8</v>
      </c>
      <c r="N36" s="50"/>
      <c r="O36" s="80">
        <v>1.9</v>
      </c>
      <c r="Q36" s="113">
        <v>92.3</v>
      </c>
      <c r="S36" s="308">
        <v>72</v>
      </c>
      <c r="V36" s="110">
        <f>IF(SUM(Prelim!T70:W70)=0,"",Prelim!T70/SUM(Prelim!T70:W70)*100)</f>
        <v>66.66666666666666</v>
      </c>
    </row>
    <row r="37" spans="1:22" ht="15">
      <c r="A37" s="71">
        <v>36</v>
      </c>
      <c r="B37" s="50"/>
      <c r="C37" s="66">
        <v>94.2</v>
      </c>
      <c r="D37" s="50"/>
      <c r="E37" s="66">
        <v>93.9</v>
      </c>
      <c r="F37" s="50"/>
      <c r="G37" s="66">
        <v>92.2</v>
      </c>
      <c r="H37" s="50"/>
      <c r="I37" s="66">
        <v>69.7</v>
      </c>
      <c r="J37" s="50"/>
      <c r="K37" s="66">
        <v>86.27015008337966</v>
      </c>
      <c r="L37" s="50"/>
      <c r="M37" s="80">
        <v>2.8</v>
      </c>
      <c r="N37" s="50"/>
      <c r="O37" s="80">
        <v>1.9</v>
      </c>
      <c r="Q37" s="113">
        <v>90.8</v>
      </c>
      <c r="S37" s="308">
        <v>70</v>
      </c>
      <c r="V37" s="110">
        <f>IF(SUM(Prelim!T5:W5)=0,"",Prelim!T5/SUM(Prelim!T5:W5)*100)</f>
        <v>60</v>
      </c>
    </row>
    <row r="38" spans="1:22" ht="15">
      <c r="A38" s="71">
        <v>37</v>
      </c>
      <c r="B38" s="50"/>
      <c r="C38" s="66">
        <v>93.4</v>
      </c>
      <c r="D38" s="50"/>
      <c r="E38" s="66">
        <v>93.3</v>
      </c>
      <c r="F38" s="50"/>
      <c r="G38" s="66">
        <v>92.1</v>
      </c>
      <c r="H38" s="50"/>
      <c r="I38" s="66">
        <v>69.7</v>
      </c>
      <c r="J38" s="50"/>
      <c r="K38" s="66">
        <v>85.26959421901056</v>
      </c>
      <c r="L38" s="50"/>
      <c r="M38" s="80">
        <v>2.8</v>
      </c>
      <c r="N38" s="50"/>
      <c r="O38" s="80">
        <v>1.8</v>
      </c>
      <c r="Q38" s="113">
        <v>90.2</v>
      </c>
      <c r="S38" s="308">
        <v>69</v>
      </c>
      <c r="V38" s="110">
        <f>IF(SUM(Prelim!T13:W13)=0,"",Prelim!T13/SUM(Prelim!T13:W13)*100)</f>
        <v>60</v>
      </c>
    </row>
    <row r="39" spans="1:22" ht="15">
      <c r="A39" s="71">
        <v>38</v>
      </c>
      <c r="B39" s="50"/>
      <c r="C39" s="66">
        <v>93.2</v>
      </c>
      <c r="D39" s="50"/>
      <c r="E39" s="66">
        <v>93.2</v>
      </c>
      <c r="F39" s="50"/>
      <c r="G39" s="66">
        <v>91.9</v>
      </c>
      <c r="H39" s="50"/>
      <c r="I39" s="66">
        <v>69.3</v>
      </c>
      <c r="J39" s="50"/>
      <c r="K39" s="66">
        <v>84.9360755975542</v>
      </c>
      <c r="L39" s="50"/>
      <c r="M39" s="80">
        <v>2.7</v>
      </c>
      <c r="N39" s="50"/>
      <c r="O39" s="80">
        <v>1.6</v>
      </c>
      <c r="Q39" s="113">
        <v>89.7</v>
      </c>
      <c r="S39" s="308">
        <v>68</v>
      </c>
      <c r="V39" s="110">
        <f>IF(SUM(Prelim!T23:W23)=0,"",Prelim!T23/SUM(Prelim!T23:W23)*100)</f>
        <v>60</v>
      </c>
    </row>
    <row r="40" spans="1:24" ht="15">
      <c r="A40" s="71">
        <v>39</v>
      </c>
      <c r="B40" s="50"/>
      <c r="C40" s="66">
        <v>93.2</v>
      </c>
      <c r="D40" s="50"/>
      <c r="E40" s="66">
        <v>93.1</v>
      </c>
      <c r="F40" s="50"/>
      <c r="G40" s="66">
        <v>91.7</v>
      </c>
      <c r="H40" s="50"/>
      <c r="I40" s="66">
        <v>69.3</v>
      </c>
      <c r="J40" s="50"/>
      <c r="K40" s="66">
        <v>83.9355197331851</v>
      </c>
      <c r="L40" s="50"/>
      <c r="M40" s="80">
        <v>2.7</v>
      </c>
      <c r="N40" s="50"/>
      <c r="O40" s="80">
        <v>1.6</v>
      </c>
      <c r="Q40" s="113">
        <v>89.2</v>
      </c>
      <c r="S40" s="308">
        <v>66</v>
      </c>
      <c r="V40" s="110">
        <f>IF(SUM(Prelim!T39:W39)=0,"",Prelim!T39/SUM(Prelim!T39:W39)*100)</f>
        <v>60</v>
      </c>
      <c r="W40" s="86">
        <f>AVERAGE(V2:V40)</f>
        <v>75.99197099197099</v>
      </c>
      <c r="X40" s="111" t="s">
        <v>168</v>
      </c>
    </row>
    <row r="41" spans="1:22" ht="15">
      <c r="A41" s="71">
        <v>40</v>
      </c>
      <c r="B41" s="50"/>
      <c r="C41" s="66">
        <v>92.4</v>
      </c>
      <c r="D41" s="50"/>
      <c r="E41" s="66">
        <v>92.6</v>
      </c>
      <c r="F41" s="50"/>
      <c r="G41" s="66">
        <v>91.6</v>
      </c>
      <c r="H41" s="50"/>
      <c r="I41" s="66">
        <v>67.6</v>
      </c>
      <c r="J41" s="50"/>
      <c r="K41" s="66">
        <v>83.1017231795442</v>
      </c>
      <c r="L41" s="50"/>
      <c r="M41" s="80">
        <v>2.7</v>
      </c>
      <c r="N41" s="50"/>
      <c r="O41" s="80">
        <v>1.5</v>
      </c>
      <c r="Q41" s="113">
        <v>88.9</v>
      </c>
      <c r="S41" s="308">
        <v>65</v>
      </c>
      <c r="V41" s="110">
        <f>IF(SUM(Prelim!T61:W61)=0,"",Prelim!T61/SUM(Prelim!T61:W61)*100)</f>
        <v>60</v>
      </c>
    </row>
    <row r="42" spans="1:23" ht="15">
      <c r="A42" s="71">
        <v>41</v>
      </c>
      <c r="B42" s="74" t="s">
        <v>168</v>
      </c>
      <c r="C42" s="66">
        <v>92</v>
      </c>
      <c r="D42" s="84">
        <f>AVERAGE(C2:C42)</f>
        <v>96.99756097560974</v>
      </c>
      <c r="E42" s="66">
        <v>92.4</v>
      </c>
      <c r="F42" s="84">
        <f>AVERAGE(E2:E42)</f>
        <v>96.72926829268295</v>
      </c>
      <c r="G42" s="66">
        <v>91.3</v>
      </c>
      <c r="H42" s="84">
        <f>AVERAGE(G2:G42)</f>
        <v>96.25609756097562</v>
      </c>
      <c r="I42" s="66">
        <v>67.6</v>
      </c>
      <c r="J42" s="84">
        <f>AVERAGE(I2:I42)</f>
        <v>85.72195121951218</v>
      </c>
      <c r="K42" s="66">
        <v>82.93496386881601</v>
      </c>
      <c r="L42" s="84">
        <f>AVERAGE(K2:K42)</f>
        <v>93.75398256483955</v>
      </c>
      <c r="M42" s="80">
        <v>2.7</v>
      </c>
      <c r="N42" s="84">
        <f>AVERAGE(M2:M42)</f>
        <v>3.2414634146341457</v>
      </c>
      <c r="O42" s="80">
        <v>1.5</v>
      </c>
      <c r="P42" s="84">
        <f>AVERAGE(O2:O42)</f>
        <v>3.136585365853658</v>
      </c>
      <c r="Q42" s="113">
        <v>87.9</v>
      </c>
      <c r="R42" s="84">
        <f>AVERAGE(Q2:Q42)</f>
        <v>96.15365853658538</v>
      </c>
      <c r="S42" s="308">
        <v>65</v>
      </c>
      <c r="V42" s="110">
        <f>IF(SUM(Prelim!T75:W75)=0,"",Prelim!T75/SUM(Prelim!T75:W75)*100)</f>
        <v>60</v>
      </c>
      <c r="W42" s="84"/>
    </row>
    <row r="43" spans="1:22" ht="15">
      <c r="A43" s="71">
        <v>42</v>
      </c>
      <c r="B43" s="50"/>
      <c r="C43" s="66">
        <v>91.7</v>
      </c>
      <c r="D43" s="50"/>
      <c r="E43" s="66">
        <v>92.3</v>
      </c>
      <c r="F43" s="50"/>
      <c r="G43" s="82">
        <v>90.3</v>
      </c>
      <c r="H43" s="72">
        <f>(82-$A43+1)/82</f>
        <v>0.5</v>
      </c>
      <c r="I43" s="66">
        <v>67.6</v>
      </c>
      <c r="J43" s="50"/>
      <c r="K43" s="66">
        <v>82.0455808782657</v>
      </c>
      <c r="L43" s="50"/>
      <c r="M43" s="80">
        <v>2.7</v>
      </c>
      <c r="N43" s="50"/>
      <c r="O43" s="80">
        <v>1.3</v>
      </c>
      <c r="Q43" s="113">
        <v>86.2</v>
      </c>
      <c r="S43" s="308">
        <v>64</v>
      </c>
      <c r="T43" s="86">
        <f>AVERAGE(S2:S43)</f>
        <v>83.42857142857143</v>
      </c>
      <c r="U43" s="86" t="s">
        <v>169</v>
      </c>
      <c r="V43" s="110">
        <f>IF(SUM(Prelim!T77:W77)=0,"",Prelim!T77/SUM(Prelim!T77:W77)*100)</f>
        <v>60</v>
      </c>
    </row>
    <row r="44" spans="1:22" ht="15">
      <c r="A44" s="71">
        <v>43</v>
      </c>
      <c r="B44" s="50"/>
      <c r="C44" s="66">
        <v>91.2</v>
      </c>
      <c r="D44" s="50"/>
      <c r="E44" s="66">
        <v>91.7</v>
      </c>
      <c r="F44" s="50"/>
      <c r="G44" s="66">
        <v>89.9</v>
      </c>
      <c r="H44" s="50"/>
      <c r="I44" s="66">
        <v>60.4</v>
      </c>
      <c r="J44" s="50"/>
      <c r="K44" s="66">
        <v>81.87882156753751</v>
      </c>
      <c r="L44" s="50"/>
      <c r="M44" s="80">
        <v>2.6</v>
      </c>
      <c r="N44" s="50"/>
      <c r="O44" s="80">
        <v>1.3</v>
      </c>
      <c r="Q44" s="113">
        <v>85</v>
      </c>
      <c r="S44" s="308">
        <v>61</v>
      </c>
      <c r="V44" s="110">
        <f>IF(SUM(Prelim!T16:W16)=0,"",Prelim!T16/SUM(Prelim!T16:W16)*100)</f>
        <v>58.333333333333336</v>
      </c>
    </row>
    <row r="45" spans="1:22" ht="15">
      <c r="A45" s="71">
        <v>44</v>
      </c>
      <c r="B45" s="50"/>
      <c r="C45" s="66">
        <v>90.3</v>
      </c>
      <c r="D45" s="50"/>
      <c r="E45" s="66">
        <v>91.4</v>
      </c>
      <c r="F45" s="50"/>
      <c r="G45" s="66">
        <v>88.7</v>
      </c>
      <c r="H45" s="50"/>
      <c r="I45" s="66">
        <v>55.4</v>
      </c>
      <c r="J45" s="50"/>
      <c r="K45" s="66">
        <v>81.54530294608115</v>
      </c>
      <c r="L45" s="50"/>
      <c r="M45" s="80">
        <v>2.6</v>
      </c>
      <c r="N45" s="50"/>
      <c r="O45" s="80">
        <v>1.3</v>
      </c>
      <c r="Q45" s="113">
        <v>84.6</v>
      </c>
      <c r="S45" s="308">
        <v>58</v>
      </c>
      <c r="V45" s="110">
        <f>IF(SUM(Prelim!T78:W78)=0,"",Prelim!T78/SUM(Prelim!T78:W78)*100)</f>
        <v>58.333333333333336</v>
      </c>
    </row>
    <row r="46" spans="1:22" ht="15">
      <c r="A46" s="71">
        <v>45</v>
      </c>
      <c r="B46" s="50"/>
      <c r="C46" s="66">
        <v>89.5</v>
      </c>
      <c r="D46" s="50"/>
      <c r="E46" s="66">
        <v>91</v>
      </c>
      <c r="F46" s="50"/>
      <c r="G46" s="66">
        <v>88.2</v>
      </c>
      <c r="H46" s="50"/>
      <c r="I46" s="66">
        <v>51.2</v>
      </c>
      <c r="J46" s="50"/>
      <c r="K46" s="66">
        <v>80.76709282934964</v>
      </c>
      <c r="L46" s="50"/>
      <c r="M46" s="80">
        <v>2.6</v>
      </c>
      <c r="N46" s="50"/>
      <c r="O46" s="80">
        <v>1.3</v>
      </c>
      <c r="Q46" s="113">
        <v>84.6</v>
      </c>
      <c r="S46" s="308">
        <v>56</v>
      </c>
      <c r="V46" s="110">
        <f>IF(SUM(Prelim!T10:W10)=0,"",Prelim!T10/SUM(Prelim!T10:W10)*100)</f>
        <v>55.55555555555556</v>
      </c>
    </row>
    <row r="47" spans="1:22" ht="15">
      <c r="A47" s="71">
        <v>46</v>
      </c>
      <c r="B47" s="50"/>
      <c r="C47" s="66">
        <v>88.7</v>
      </c>
      <c r="D47" s="50"/>
      <c r="E47" s="66">
        <v>90.8</v>
      </c>
      <c r="F47" s="50"/>
      <c r="G47" s="66">
        <v>87.7</v>
      </c>
      <c r="H47" s="50"/>
      <c r="I47" s="66">
        <v>49.3</v>
      </c>
      <c r="J47" s="50"/>
      <c r="K47" s="66">
        <v>78.3768760422457</v>
      </c>
      <c r="L47" s="50"/>
      <c r="M47" s="80">
        <v>2.4</v>
      </c>
      <c r="N47" s="50"/>
      <c r="O47" s="80">
        <v>1.2</v>
      </c>
      <c r="Q47" s="113">
        <v>82.1</v>
      </c>
      <c r="S47" s="308">
        <v>49</v>
      </c>
      <c r="V47" s="110">
        <f>IF(SUM(Prelim!T22:W22)=0,"",Prelim!T22/SUM(Prelim!T22:W22)*100)</f>
        <v>55.55555555555556</v>
      </c>
    </row>
    <row r="48" spans="1:22" ht="15">
      <c r="A48" s="71">
        <v>47</v>
      </c>
      <c r="B48" s="50"/>
      <c r="C48" s="66">
        <v>88.1</v>
      </c>
      <c r="D48" s="50"/>
      <c r="E48" s="66">
        <v>90.5</v>
      </c>
      <c r="F48" s="50"/>
      <c r="G48" s="66">
        <v>87.6</v>
      </c>
      <c r="H48" s="50"/>
      <c r="I48" s="66">
        <v>49.3</v>
      </c>
      <c r="J48" s="50"/>
      <c r="K48" s="66">
        <v>77.70983879933297</v>
      </c>
      <c r="L48" s="50"/>
      <c r="M48" s="80">
        <v>2.4</v>
      </c>
      <c r="N48" s="50"/>
      <c r="O48" s="80">
        <v>1.2</v>
      </c>
      <c r="Q48" s="113">
        <v>82</v>
      </c>
      <c r="S48" s="308">
        <v>45</v>
      </c>
      <c r="V48" s="110">
        <f>IF(SUM(Prelim!T62:W62)=0,"",Prelim!T62/SUM(Prelim!T62:W62)*100)</f>
        <v>55.55555555555556</v>
      </c>
    </row>
    <row r="49" spans="1:22" ht="15">
      <c r="A49" s="71">
        <v>48</v>
      </c>
      <c r="B49" s="50"/>
      <c r="C49" s="66">
        <v>87.8</v>
      </c>
      <c r="D49" s="50"/>
      <c r="E49" s="66">
        <v>88.8</v>
      </c>
      <c r="F49" s="50"/>
      <c r="G49" s="66">
        <v>87.4</v>
      </c>
      <c r="H49" s="50"/>
      <c r="I49" s="66">
        <v>49.3</v>
      </c>
      <c r="J49" s="50"/>
      <c r="K49" s="66">
        <v>77.54307948860479</v>
      </c>
      <c r="L49" s="50"/>
      <c r="M49" s="80">
        <v>2.4</v>
      </c>
      <c r="N49" s="50"/>
      <c r="O49" s="80">
        <v>1.2</v>
      </c>
      <c r="Q49" s="113">
        <v>79.5</v>
      </c>
      <c r="S49" s="308">
        <v>41</v>
      </c>
      <c r="V49" s="110">
        <f>IF(SUM(Prelim!T8:W8)=0,"",Prelim!T8/SUM(Prelim!T8:W8)*100)</f>
        <v>54.54545454545454</v>
      </c>
    </row>
    <row r="50" spans="1:22" ht="15">
      <c r="A50" s="71">
        <v>49</v>
      </c>
      <c r="B50" s="50"/>
      <c r="C50" s="66">
        <v>86.7</v>
      </c>
      <c r="D50" s="50"/>
      <c r="E50" s="66">
        <v>87.7</v>
      </c>
      <c r="F50" s="50"/>
      <c r="G50" s="66">
        <v>86.2</v>
      </c>
      <c r="H50" s="50"/>
      <c r="I50" s="66">
        <v>47.4</v>
      </c>
      <c r="J50" s="50"/>
      <c r="K50" s="66">
        <v>76.87604224569206</v>
      </c>
      <c r="L50" s="50"/>
      <c r="M50" s="80">
        <v>2.3</v>
      </c>
      <c r="N50" s="50"/>
      <c r="O50" s="80">
        <v>1</v>
      </c>
      <c r="Q50" s="113">
        <v>77.3</v>
      </c>
      <c r="S50" s="308">
        <v>41</v>
      </c>
      <c r="V50" s="110">
        <f>IF(SUM(Prelim!T21:W21)=0,"",Prelim!T21/SUM(Prelim!T21:W21)*100)</f>
        <v>54.54545454545454</v>
      </c>
    </row>
    <row r="51" spans="1:22" ht="15">
      <c r="A51" s="71">
        <v>50</v>
      </c>
      <c r="B51" s="50"/>
      <c r="C51" s="66">
        <v>86.3</v>
      </c>
      <c r="D51" s="50"/>
      <c r="E51" s="66">
        <v>83.7</v>
      </c>
      <c r="F51" s="50"/>
      <c r="G51" s="66">
        <v>86.1</v>
      </c>
      <c r="H51" s="50"/>
      <c r="I51" s="66">
        <v>44.1</v>
      </c>
      <c r="J51" s="50"/>
      <c r="K51" s="66">
        <v>73.09616453585325</v>
      </c>
      <c r="L51" s="50"/>
      <c r="M51" s="80">
        <v>2.3</v>
      </c>
      <c r="N51" s="50"/>
      <c r="O51" s="80">
        <v>1</v>
      </c>
      <c r="Q51" s="113">
        <v>75.4</v>
      </c>
      <c r="S51" s="308">
        <v>40</v>
      </c>
      <c r="V51" s="110">
        <f>IF(SUM(Prelim!T76:W76)=0,"",Prelim!T76/SUM(Prelim!T76:W76)*100)</f>
        <v>54.54545454545454</v>
      </c>
    </row>
    <row r="52" spans="1:22" ht="15">
      <c r="A52" s="71">
        <v>51</v>
      </c>
      <c r="B52" s="50"/>
      <c r="C52" s="66">
        <v>85.2</v>
      </c>
      <c r="D52" s="50"/>
      <c r="E52" s="66">
        <v>83.7</v>
      </c>
      <c r="F52" s="50"/>
      <c r="G52" s="66">
        <v>85.3</v>
      </c>
      <c r="H52" s="50"/>
      <c r="I52" s="66">
        <v>44.1</v>
      </c>
      <c r="J52" s="50"/>
      <c r="K52" s="66">
        <v>71.7065036131184</v>
      </c>
      <c r="L52" s="50"/>
      <c r="M52" s="80">
        <v>2.3</v>
      </c>
      <c r="N52" s="50"/>
      <c r="O52" s="80">
        <v>0.9</v>
      </c>
      <c r="Q52" s="113">
        <v>75</v>
      </c>
      <c r="S52" s="308">
        <v>40</v>
      </c>
      <c r="V52" s="110">
        <f>IF(SUM(Prelim!T84:W84)=0,"",Prelim!T84/SUM(Prelim!T84:W84)*100)</f>
        <v>54.54545454545454</v>
      </c>
    </row>
    <row r="53" spans="1:22" ht="15">
      <c r="A53" s="71">
        <v>52</v>
      </c>
      <c r="B53" s="50"/>
      <c r="C53" s="66">
        <v>84.7</v>
      </c>
      <c r="D53" s="50"/>
      <c r="E53" s="66">
        <v>83.2</v>
      </c>
      <c r="F53" s="50"/>
      <c r="G53" s="66">
        <v>84.7</v>
      </c>
      <c r="H53" s="50"/>
      <c r="I53" s="66">
        <v>43.6</v>
      </c>
      <c r="J53" s="50"/>
      <c r="K53" s="66">
        <v>71.650917176209</v>
      </c>
      <c r="L53" s="50"/>
      <c r="M53" s="80">
        <v>2.1</v>
      </c>
      <c r="N53" s="50"/>
      <c r="O53" s="80">
        <v>0.9</v>
      </c>
      <c r="Q53" s="113">
        <v>74.4</v>
      </c>
      <c r="S53" s="308">
        <v>38</v>
      </c>
      <c r="V53" s="110">
        <f>IF(SUM(Prelim!T9:W9)=0,"",Prelim!T9/SUM(Prelim!T9:W9)*100)</f>
        <v>50</v>
      </c>
    </row>
    <row r="54" spans="1:22" ht="15">
      <c r="A54" s="71">
        <v>53</v>
      </c>
      <c r="B54" s="50"/>
      <c r="C54" s="66">
        <v>83.7</v>
      </c>
      <c r="D54" s="50"/>
      <c r="E54" s="66">
        <v>82.6</v>
      </c>
      <c r="F54" s="50"/>
      <c r="G54" s="66">
        <v>84.4</v>
      </c>
      <c r="H54" s="50"/>
      <c r="I54" s="66">
        <v>43.6</v>
      </c>
      <c r="J54" s="50"/>
      <c r="K54" s="66">
        <v>70.98387993329628</v>
      </c>
      <c r="L54" s="50"/>
      <c r="M54" s="80">
        <v>2.1</v>
      </c>
      <c r="N54" s="50"/>
      <c r="O54" s="80">
        <v>0.7</v>
      </c>
      <c r="Q54" s="113">
        <v>72.3</v>
      </c>
      <c r="S54" s="308">
        <v>37</v>
      </c>
      <c r="V54" s="110">
        <f>IF(SUM(Prelim!T12:W12)=0,"",Prelim!T12/SUM(Prelim!T12:W12)*100)</f>
        <v>50</v>
      </c>
    </row>
    <row r="55" spans="1:22" ht="15">
      <c r="A55" s="71">
        <v>54</v>
      </c>
      <c r="B55" s="50"/>
      <c r="C55" s="66">
        <v>82.5</v>
      </c>
      <c r="D55" s="50"/>
      <c r="E55" s="66">
        <v>82.4</v>
      </c>
      <c r="F55" s="50"/>
      <c r="G55" s="66">
        <v>82.8</v>
      </c>
      <c r="H55" s="50"/>
      <c r="I55" s="66">
        <v>42.7</v>
      </c>
      <c r="J55" s="50"/>
      <c r="K55" s="66">
        <v>70.48360200111173</v>
      </c>
      <c r="L55" s="50"/>
      <c r="M55" s="80">
        <v>2.1</v>
      </c>
      <c r="N55" s="50"/>
      <c r="O55" s="80">
        <v>0.6</v>
      </c>
      <c r="Q55" s="113">
        <v>71.8</v>
      </c>
      <c r="S55" s="308">
        <v>18</v>
      </c>
      <c r="V55" s="110">
        <f>IF(SUM(Prelim!T43:W43)=0,"",Prelim!T43/SUM(Prelim!T43:W43)*100)</f>
        <v>50</v>
      </c>
    </row>
    <row r="56" spans="1:22" ht="15.75">
      <c r="A56" s="71">
        <v>55</v>
      </c>
      <c r="B56" s="50"/>
      <c r="C56" s="66">
        <v>82.2</v>
      </c>
      <c r="D56" s="50"/>
      <c r="E56" s="68">
        <v>80.8</v>
      </c>
      <c r="F56" s="72">
        <f>(82-$A56+1)/82</f>
        <v>0.34146341463414637</v>
      </c>
      <c r="G56" s="66">
        <v>82.8</v>
      </c>
      <c r="H56" s="50"/>
      <c r="I56" s="66">
        <v>40.4</v>
      </c>
      <c r="J56" s="50"/>
      <c r="K56" s="68">
        <v>69.48304613674263</v>
      </c>
      <c r="L56" s="72">
        <f>(82-$A56+1)/82</f>
        <v>0.34146341463414637</v>
      </c>
      <c r="M56" s="80">
        <v>2.1</v>
      </c>
      <c r="N56" s="50"/>
      <c r="O56" s="80">
        <v>0.6</v>
      </c>
      <c r="Q56" s="113">
        <v>68.3</v>
      </c>
      <c r="S56" s="308">
        <v>7</v>
      </c>
      <c r="V56" s="110">
        <f>IF(SUM(Prelim!T46:W46)=0,"",Prelim!T46/SUM(Prelim!T46:W46)*100)</f>
        <v>50</v>
      </c>
    </row>
    <row r="57" spans="1:22" ht="15">
      <c r="A57" s="71">
        <v>56</v>
      </c>
      <c r="B57" s="50"/>
      <c r="C57" s="66">
        <v>81.6</v>
      </c>
      <c r="D57" s="50"/>
      <c r="E57" s="66">
        <v>80.8</v>
      </c>
      <c r="F57" s="50"/>
      <c r="G57" s="66">
        <v>81.1</v>
      </c>
      <c r="H57" s="50"/>
      <c r="I57" s="66">
        <v>40.4</v>
      </c>
      <c r="J57" s="50"/>
      <c r="K57" s="66">
        <v>68.53807670928293</v>
      </c>
      <c r="L57" s="50"/>
      <c r="M57" s="80">
        <v>2.1</v>
      </c>
      <c r="N57" s="50"/>
      <c r="O57" s="80">
        <v>0.5</v>
      </c>
      <c r="Q57" s="113">
        <v>66.7</v>
      </c>
      <c r="S57" s="308">
        <v>2</v>
      </c>
      <c r="T57" s="86">
        <f>AVERAGE(S2:S57)</f>
        <v>72.08928571428571</v>
      </c>
      <c r="U57" s="86" t="s">
        <v>164</v>
      </c>
      <c r="V57" s="110">
        <f>IF(SUM(Prelim!T57:W57)=0,"",Prelim!T57/SUM(Prelim!T57:W57)*100)</f>
        <v>50</v>
      </c>
    </row>
    <row r="58" spans="1:22" ht="15.75">
      <c r="A58" s="71">
        <v>57</v>
      </c>
      <c r="B58" s="50"/>
      <c r="C58" s="66">
        <v>80.2</v>
      </c>
      <c r="D58" s="50"/>
      <c r="E58" s="66">
        <v>80.8</v>
      </c>
      <c r="F58" s="72"/>
      <c r="G58" s="66">
        <v>80.8</v>
      </c>
      <c r="H58" s="50"/>
      <c r="I58" s="66">
        <v>38.5</v>
      </c>
      <c r="J58" s="50"/>
      <c r="K58" s="66">
        <v>67.9266259032796</v>
      </c>
      <c r="L58" s="50"/>
      <c r="M58" s="80">
        <v>2.1</v>
      </c>
      <c r="N58" s="50"/>
      <c r="O58" s="80">
        <v>0.5</v>
      </c>
      <c r="Q58" s="113">
        <v>66.7</v>
      </c>
      <c r="S58" s="307"/>
      <c r="V58" s="110">
        <f>IF(SUM(Prelim!T65:W65)=0,"",Prelim!T65/SUM(Prelim!T65:W65)*100)</f>
        <v>50</v>
      </c>
    </row>
    <row r="59" spans="1:22" ht="15.75">
      <c r="A59" s="71">
        <v>58</v>
      </c>
      <c r="B59" s="50"/>
      <c r="C59" s="66">
        <v>76.5</v>
      </c>
      <c r="D59" s="50"/>
      <c r="E59" s="66">
        <v>79.1</v>
      </c>
      <c r="F59" s="50"/>
      <c r="G59" s="66">
        <v>80.5</v>
      </c>
      <c r="H59" s="50"/>
      <c r="I59" s="66">
        <v>36.5</v>
      </c>
      <c r="J59" s="50"/>
      <c r="K59" s="66">
        <v>67.81545302946081</v>
      </c>
      <c r="L59" s="50"/>
      <c r="M59" s="80">
        <v>2</v>
      </c>
      <c r="N59" s="50"/>
      <c r="O59" s="80">
        <v>0.4</v>
      </c>
      <c r="Q59" s="114">
        <v>63.6</v>
      </c>
      <c r="R59" s="72">
        <f>(82-$A59+1)/82</f>
        <v>0.3048780487804878</v>
      </c>
      <c r="V59" s="110">
        <f>IF(SUM(Prelim!T69:W69)=0,"",Prelim!T69/SUM(Prelim!T69:W69)*100)</f>
        <v>50</v>
      </c>
    </row>
    <row r="60" spans="1:24" ht="15.75">
      <c r="A60" s="71">
        <v>59</v>
      </c>
      <c r="B60" s="50"/>
      <c r="C60" s="68">
        <v>75.3</v>
      </c>
      <c r="D60" s="72">
        <f>(82-$A60+1)/82</f>
        <v>0.2926829268292683</v>
      </c>
      <c r="E60" s="66">
        <v>78</v>
      </c>
      <c r="F60" s="50"/>
      <c r="G60" s="66">
        <v>79.3</v>
      </c>
      <c r="H60" s="50"/>
      <c r="I60" s="66">
        <v>36.5</v>
      </c>
      <c r="J60" s="50"/>
      <c r="K60" s="66">
        <v>67.42634797109505</v>
      </c>
      <c r="L60" s="50"/>
      <c r="M60" s="80">
        <v>1.9</v>
      </c>
      <c r="N60" s="50"/>
      <c r="O60" s="80">
        <v>0.3</v>
      </c>
      <c r="Q60" s="113">
        <v>63.6</v>
      </c>
      <c r="V60" s="110">
        <f>IF(SUM(Prelim!T86:W86)=0,"",Prelim!T86/SUM(Prelim!T86:W86)*100)</f>
        <v>50</v>
      </c>
      <c r="W60" s="86">
        <f>AVERAGE(V2:V60)</f>
        <v>68.56274610511899</v>
      </c>
      <c r="X60" s="111" t="s">
        <v>169</v>
      </c>
    </row>
    <row r="61" spans="1:22" ht="15">
      <c r="A61" s="71">
        <v>60</v>
      </c>
      <c r="B61" s="50"/>
      <c r="C61" s="66">
        <v>75.2</v>
      </c>
      <c r="D61" s="50"/>
      <c r="E61" s="66">
        <v>75.7</v>
      </c>
      <c r="F61" s="50"/>
      <c r="G61" s="66">
        <v>78.7</v>
      </c>
      <c r="H61" s="50"/>
      <c r="I61" s="66">
        <v>35.1</v>
      </c>
      <c r="J61" s="50"/>
      <c r="K61" s="66">
        <v>67.37076153418566</v>
      </c>
      <c r="L61" s="50"/>
      <c r="M61" s="80">
        <v>1.8</v>
      </c>
      <c r="N61" s="50"/>
      <c r="O61" s="80">
        <v>0.3</v>
      </c>
      <c r="Q61" s="113">
        <v>63.6</v>
      </c>
      <c r="R61" s="72"/>
      <c r="V61" s="110">
        <f>IF(SUM(Prelim!T31:W31)=0,"",Prelim!T31/SUM(Prelim!T31:W31)*100)</f>
        <v>45.45454545454545</v>
      </c>
    </row>
    <row r="62" spans="1:22" ht="15">
      <c r="A62" s="71">
        <v>61</v>
      </c>
      <c r="B62" s="50"/>
      <c r="C62" s="66">
        <v>73.5</v>
      </c>
      <c r="D62" s="50"/>
      <c r="E62" s="66">
        <v>74.9</v>
      </c>
      <c r="F62" s="50"/>
      <c r="G62" s="66">
        <v>76.1</v>
      </c>
      <c r="H62" s="50"/>
      <c r="I62" s="66">
        <v>34.7</v>
      </c>
      <c r="J62" s="50"/>
      <c r="K62" s="66">
        <v>66.42579210672595</v>
      </c>
      <c r="L62" s="50"/>
      <c r="M62" s="80">
        <v>1.7</v>
      </c>
      <c r="N62" s="50"/>
      <c r="O62" s="80">
        <v>0.2</v>
      </c>
      <c r="Q62" s="113">
        <v>61.5</v>
      </c>
      <c r="V62" s="110">
        <f>IF(SUM(Prelim!T80:W80)=0,"",Prelim!T80/SUM(Prelim!T80:W80)*100)</f>
        <v>44.44444444444444</v>
      </c>
    </row>
    <row r="63" spans="1:23" ht="15">
      <c r="A63" s="71">
        <v>62</v>
      </c>
      <c r="B63" s="74" t="s">
        <v>169</v>
      </c>
      <c r="C63" s="66">
        <v>72.8</v>
      </c>
      <c r="D63" s="84">
        <f>AVERAGE(C2:C63)</f>
        <v>92.42903225806451</v>
      </c>
      <c r="E63" s="66">
        <v>73.2</v>
      </c>
      <c r="F63" s="84">
        <f>AVERAGE(E2:E63)</f>
        <v>92.40322580645162</v>
      </c>
      <c r="G63" s="66">
        <v>75.5</v>
      </c>
      <c r="H63" s="84">
        <f>AVERAGE(G2:G63)</f>
        <v>92.10645161290324</v>
      </c>
      <c r="I63" s="66">
        <v>31.9</v>
      </c>
      <c r="J63" s="84">
        <f>AVERAGE(I2:I63)</f>
        <v>71.8806451612903</v>
      </c>
      <c r="K63" s="66">
        <v>64.42468037798777</v>
      </c>
      <c r="L63" s="84">
        <f>AVERAGE(K2:K63)</f>
        <v>86.74173824167546</v>
      </c>
      <c r="M63" s="80">
        <v>1.7</v>
      </c>
      <c r="N63" s="84">
        <f>AVERAGE(M2:M63)</f>
        <v>2.8903225806451607</v>
      </c>
      <c r="O63" s="80">
        <v>0</v>
      </c>
      <c r="P63" s="84">
        <f>AVERAGE(O2:O63)</f>
        <v>2.3435483870967744</v>
      </c>
      <c r="Q63" s="113">
        <v>59</v>
      </c>
      <c r="R63" s="84">
        <f>AVERAGE(Q2:Q63)</f>
        <v>88.47580645161294</v>
      </c>
      <c r="V63" s="110">
        <f>IF(SUM(Prelim!T66:W66)=0,"",Prelim!T66/SUM(Prelim!T66:W66)*100)</f>
        <v>41.66666666666667</v>
      </c>
      <c r="W63" s="84"/>
    </row>
    <row r="64" spans="1:22" ht="15">
      <c r="A64" s="71">
        <v>63</v>
      </c>
      <c r="B64" s="50"/>
      <c r="C64" s="66">
        <v>72.1</v>
      </c>
      <c r="D64" s="50"/>
      <c r="E64" s="66">
        <v>69.9</v>
      </c>
      <c r="F64" s="50"/>
      <c r="G64" s="66">
        <v>75</v>
      </c>
      <c r="H64" s="50"/>
      <c r="I64" s="66">
        <v>31.9</v>
      </c>
      <c r="J64" s="50"/>
      <c r="K64" s="66">
        <v>62.479155086158976</v>
      </c>
      <c r="L64" s="50"/>
      <c r="M64" s="80">
        <v>1.5</v>
      </c>
      <c r="N64" s="50"/>
      <c r="O64" s="80">
        <v>0</v>
      </c>
      <c r="Q64" s="113">
        <v>55.2</v>
      </c>
      <c r="V64" s="110">
        <f>IF(SUM(Prelim!T25:W25)=0,"",Prelim!T25/SUM(Prelim!T25:W25)*100)</f>
        <v>40</v>
      </c>
    </row>
    <row r="65" spans="1:22" ht="15.75">
      <c r="A65" s="71">
        <v>64</v>
      </c>
      <c r="B65" s="50"/>
      <c r="C65" s="66">
        <v>72.1</v>
      </c>
      <c r="D65" s="50"/>
      <c r="E65" s="66">
        <v>68.2</v>
      </c>
      <c r="F65" s="50"/>
      <c r="G65" s="66">
        <v>72.5</v>
      </c>
      <c r="H65" s="50"/>
      <c r="I65" s="68">
        <v>31.4</v>
      </c>
      <c r="J65" s="72">
        <f>(82-$A65+1)/82</f>
        <v>0.23170731707317074</v>
      </c>
      <c r="K65" s="66">
        <v>61.5341856586993</v>
      </c>
      <c r="L65" s="50"/>
      <c r="M65" s="80">
        <v>1.5</v>
      </c>
      <c r="N65" s="50"/>
      <c r="O65" s="80">
        <v>0</v>
      </c>
      <c r="Q65" s="113">
        <v>51.7</v>
      </c>
      <c r="V65" s="110">
        <f>IF(SUM(Prelim!T37:W37)=0,"",Prelim!T37/SUM(Prelim!T37:W37)*100)</f>
        <v>40</v>
      </c>
    </row>
    <row r="66" spans="1:22" ht="15">
      <c r="A66" s="71">
        <v>65</v>
      </c>
      <c r="B66" s="50"/>
      <c r="C66" s="66">
        <v>69.3</v>
      </c>
      <c r="D66" s="50"/>
      <c r="E66" s="66">
        <v>68.2</v>
      </c>
      <c r="F66" s="50"/>
      <c r="G66" s="66">
        <v>70.6</v>
      </c>
      <c r="H66" s="50"/>
      <c r="I66" s="66">
        <v>31</v>
      </c>
      <c r="J66" s="72"/>
      <c r="K66" s="66">
        <v>59.143968871595334</v>
      </c>
      <c r="L66" s="50"/>
      <c r="M66" s="80">
        <v>1.5</v>
      </c>
      <c r="N66" s="50"/>
      <c r="O66" s="80">
        <v>-0.2</v>
      </c>
      <c r="Q66" s="113">
        <v>50</v>
      </c>
      <c r="V66" s="110">
        <f>IF(SUM(Prelim!T45:W45)=0,"",Prelim!T45/SUM(Prelim!T45:W45)*100)</f>
        <v>40</v>
      </c>
    </row>
    <row r="67" spans="1:22" ht="15">
      <c r="A67" s="71">
        <v>66</v>
      </c>
      <c r="B67" s="50"/>
      <c r="C67" s="66">
        <v>67.1</v>
      </c>
      <c r="D67" s="50"/>
      <c r="E67" s="66">
        <v>67</v>
      </c>
      <c r="F67" s="50"/>
      <c r="G67" s="66">
        <v>69.7</v>
      </c>
      <c r="H67" s="50"/>
      <c r="I67" s="66">
        <v>29.2</v>
      </c>
      <c r="J67" s="50"/>
      <c r="K67" s="66">
        <v>55.41967759866593</v>
      </c>
      <c r="L67" s="50"/>
      <c r="M67" s="80">
        <v>1.5</v>
      </c>
      <c r="N67" s="50"/>
      <c r="O67" s="80">
        <v>-0.5</v>
      </c>
      <c r="Q67" s="113">
        <v>46</v>
      </c>
      <c r="V67" s="110">
        <f>IF(SUM(Prelim!T71:W71)=0,"",Prelim!T71/SUM(Prelim!T71:W71)*100)</f>
        <v>40</v>
      </c>
    </row>
    <row r="68" spans="1:22" ht="15.75">
      <c r="A68" s="71">
        <v>67</v>
      </c>
      <c r="B68" s="50"/>
      <c r="C68" s="66">
        <v>64.9</v>
      </c>
      <c r="D68" s="50"/>
      <c r="E68" s="66">
        <v>65.9</v>
      </c>
      <c r="F68" s="50"/>
      <c r="G68" s="66">
        <v>68.7</v>
      </c>
      <c r="H68" s="50"/>
      <c r="I68" s="66">
        <v>27.9</v>
      </c>
      <c r="J68" s="50"/>
      <c r="K68" s="66">
        <v>53.86325736520289</v>
      </c>
      <c r="L68" s="50"/>
      <c r="M68" s="81">
        <v>1.4</v>
      </c>
      <c r="N68" s="72">
        <f>(82-$A68+1)/82</f>
        <v>0.1951219512195122</v>
      </c>
      <c r="O68" s="80">
        <v>-0.6</v>
      </c>
      <c r="Q68" s="113">
        <v>43.6</v>
      </c>
      <c r="V68" s="110">
        <f>IF(SUM(Prelim!T85:W85)=0,"",Prelim!T85/SUM(Prelim!T85:W85)*100)</f>
        <v>40</v>
      </c>
    </row>
    <row r="69" spans="1:22" ht="15">
      <c r="A69" s="71">
        <v>68</v>
      </c>
      <c r="B69" s="50"/>
      <c r="C69" s="66">
        <v>56.9</v>
      </c>
      <c r="D69" s="50"/>
      <c r="E69" s="66">
        <v>62.3</v>
      </c>
      <c r="F69" s="50"/>
      <c r="G69" s="66">
        <v>60.8</v>
      </c>
      <c r="H69" s="50"/>
      <c r="I69" s="66">
        <v>27.4</v>
      </c>
      <c r="J69" s="50"/>
      <c r="K69" s="66">
        <v>45.803224013340746</v>
      </c>
      <c r="L69" s="50"/>
      <c r="M69" s="80">
        <v>1.4</v>
      </c>
      <c r="N69" s="50"/>
      <c r="O69" s="80">
        <v>-0.7</v>
      </c>
      <c r="Q69" s="113">
        <v>43.3</v>
      </c>
      <c r="V69" s="110">
        <f>IF(SUM(Prelim!T58:W58)=0,"",Prelim!T58/SUM(Prelim!T58:W58)*100)</f>
        <v>33.33333333333333</v>
      </c>
    </row>
    <row r="70" spans="1:22" ht="15">
      <c r="A70" s="71">
        <v>69</v>
      </c>
      <c r="B70" s="50"/>
      <c r="C70" s="66">
        <v>55</v>
      </c>
      <c r="D70" s="50"/>
      <c r="E70" s="66">
        <v>61.7</v>
      </c>
      <c r="F70" s="50"/>
      <c r="G70" s="66">
        <v>60.6</v>
      </c>
      <c r="H70" s="50"/>
      <c r="I70" s="66">
        <v>27.4</v>
      </c>
      <c r="J70" s="50"/>
      <c r="K70" s="66">
        <v>43.96887159533074</v>
      </c>
      <c r="L70" s="50"/>
      <c r="M70" s="80">
        <v>1.4</v>
      </c>
      <c r="N70" s="72"/>
      <c r="O70" s="80">
        <v>-0.8</v>
      </c>
      <c r="Q70" s="113">
        <v>42.5</v>
      </c>
      <c r="V70" s="110">
        <f>IF(SUM(Prelim!T68:W68)=0,"",Prelim!T68/SUM(Prelim!T68:W68)*100)</f>
        <v>33.33333333333333</v>
      </c>
    </row>
    <row r="71" spans="1:22" ht="15">
      <c r="A71" s="71">
        <v>70</v>
      </c>
      <c r="B71" s="50"/>
      <c r="C71" s="66">
        <v>53.4</v>
      </c>
      <c r="D71" s="50"/>
      <c r="E71" s="66">
        <v>61.7</v>
      </c>
      <c r="F71" s="50"/>
      <c r="G71" s="66">
        <v>60.6</v>
      </c>
      <c r="H71" s="50"/>
      <c r="I71" s="66">
        <v>27.4</v>
      </c>
      <c r="J71" s="50"/>
      <c r="K71" s="66">
        <v>40.80044469149527</v>
      </c>
      <c r="L71" s="50"/>
      <c r="M71" s="80">
        <v>1.3</v>
      </c>
      <c r="N71" s="50"/>
      <c r="O71" s="80">
        <v>-1</v>
      </c>
      <c r="Q71" s="113">
        <v>41.5</v>
      </c>
      <c r="V71" s="110">
        <f>IF(SUM(Prelim!T11:W11)=0,"",Prelim!T11/SUM(Prelim!T11:W11)*100)</f>
        <v>30</v>
      </c>
    </row>
    <row r="72" spans="1:22" ht="15">
      <c r="A72" s="71">
        <v>71</v>
      </c>
      <c r="B72" s="50"/>
      <c r="C72" s="66">
        <v>52.7</v>
      </c>
      <c r="D72" s="50"/>
      <c r="E72" s="66">
        <v>59.4</v>
      </c>
      <c r="F72" s="50"/>
      <c r="G72" s="66">
        <v>58.9</v>
      </c>
      <c r="H72" s="50"/>
      <c r="I72" s="66">
        <v>23.5</v>
      </c>
      <c r="J72" s="50"/>
      <c r="K72" s="66">
        <v>37.85436353529739</v>
      </c>
      <c r="L72" s="50"/>
      <c r="M72" s="80">
        <v>1.1</v>
      </c>
      <c r="N72" s="50"/>
      <c r="O72" s="80">
        <v>-1</v>
      </c>
      <c r="Q72" s="113">
        <v>37.1</v>
      </c>
      <c r="V72" s="110">
        <f>IF(SUM(Prelim!T17:W17)=0,"",Prelim!T17/SUM(Prelim!T17:W17)*100)</f>
        <v>30</v>
      </c>
    </row>
    <row r="73" spans="1:22" ht="15">
      <c r="A73" s="71">
        <v>72</v>
      </c>
      <c r="B73" s="50"/>
      <c r="C73" s="66">
        <v>49.9</v>
      </c>
      <c r="D73" s="50"/>
      <c r="E73" s="66">
        <v>58.8</v>
      </c>
      <c r="F73" s="50"/>
      <c r="G73" s="66">
        <v>58.9</v>
      </c>
      <c r="H73" s="50"/>
      <c r="I73" s="66">
        <v>23.4</v>
      </c>
      <c r="J73" s="50"/>
      <c r="K73" s="66">
        <v>32.573652028904945</v>
      </c>
      <c r="L73" s="50"/>
      <c r="M73" s="80">
        <v>1.1</v>
      </c>
      <c r="N73" s="50"/>
      <c r="O73" s="80">
        <v>-1.1</v>
      </c>
      <c r="Q73" s="113">
        <v>34.1</v>
      </c>
      <c r="V73" s="110">
        <f>IF(SUM(Prelim!T63:W63)=0,"",Prelim!T63/SUM(Prelim!T63:W63)*100)</f>
        <v>30</v>
      </c>
    </row>
    <row r="74" spans="1:22" ht="15">
      <c r="A74" s="71">
        <v>73</v>
      </c>
      <c r="B74" s="50"/>
      <c r="C74" s="66">
        <v>49.5</v>
      </c>
      <c r="D74" s="50"/>
      <c r="E74" s="66">
        <v>58.8</v>
      </c>
      <c r="F74" s="50"/>
      <c r="G74" s="66">
        <v>57.9</v>
      </c>
      <c r="H74" s="50"/>
      <c r="I74" s="66">
        <v>21</v>
      </c>
      <c r="J74" s="50"/>
      <c r="K74" s="66">
        <v>31.906614785992215</v>
      </c>
      <c r="L74" s="50"/>
      <c r="M74" s="80">
        <v>1.1</v>
      </c>
      <c r="N74" s="50"/>
      <c r="O74" s="80">
        <v>-1.1</v>
      </c>
      <c r="Q74" s="113">
        <v>31.8</v>
      </c>
      <c r="V74" s="110">
        <f>IF(SUM(Prelim!T81:W81)=0,"",Prelim!T81/SUM(Prelim!T81:W81)*100)</f>
        <v>30</v>
      </c>
    </row>
    <row r="75" spans="1:22" ht="15">
      <c r="A75" s="71">
        <v>74</v>
      </c>
      <c r="B75" s="50"/>
      <c r="C75" s="66">
        <v>48.6</v>
      </c>
      <c r="D75" s="50"/>
      <c r="E75" s="66">
        <v>58.8</v>
      </c>
      <c r="F75" s="50"/>
      <c r="G75" s="66">
        <v>57.9</v>
      </c>
      <c r="H75" s="50"/>
      <c r="I75" s="66">
        <v>21</v>
      </c>
      <c r="J75" s="50"/>
      <c r="K75" s="66">
        <v>30.294608115619788</v>
      </c>
      <c r="L75" s="50"/>
      <c r="M75" s="80">
        <v>1.1</v>
      </c>
      <c r="N75" s="50"/>
      <c r="O75" s="80">
        <v>-1.2</v>
      </c>
      <c r="Q75" s="113">
        <v>29.9</v>
      </c>
      <c r="V75" s="110">
        <f>IF(SUM(Prelim!T83:W83)=0,"",Prelim!T83/SUM(Prelim!T83:W83)*100)</f>
        <v>30</v>
      </c>
    </row>
    <row r="76" spans="1:22" ht="15">
      <c r="A76" s="71">
        <v>75</v>
      </c>
      <c r="B76" s="50"/>
      <c r="C76" s="66">
        <v>48.5</v>
      </c>
      <c r="D76" s="50"/>
      <c r="E76" s="66">
        <v>58.8</v>
      </c>
      <c r="F76" s="50"/>
      <c r="G76" s="66">
        <v>57.9</v>
      </c>
      <c r="H76" s="50"/>
      <c r="I76" s="66">
        <v>17.2</v>
      </c>
      <c r="J76" s="50"/>
      <c r="K76" s="66">
        <v>29.238465814341303</v>
      </c>
      <c r="L76" s="50"/>
      <c r="M76" s="80">
        <v>1</v>
      </c>
      <c r="N76" s="50"/>
      <c r="O76" s="80">
        <v>-1.3</v>
      </c>
      <c r="Q76" s="113">
        <v>29.5</v>
      </c>
      <c r="V76" s="110">
        <f>IF(SUM(Prelim!T34:W34)=0,"",Prelim!T34/SUM(Prelim!T34:W34)*100)</f>
        <v>25</v>
      </c>
    </row>
    <row r="77" spans="1:22" ht="15">
      <c r="A77" s="71">
        <v>76</v>
      </c>
      <c r="B77" s="50"/>
      <c r="C77" s="66">
        <v>44.8</v>
      </c>
      <c r="D77" s="50"/>
      <c r="E77" s="66">
        <v>53.8</v>
      </c>
      <c r="F77" s="50"/>
      <c r="G77" s="66">
        <v>56.9</v>
      </c>
      <c r="H77" s="50"/>
      <c r="I77" s="66">
        <v>14.1</v>
      </c>
      <c r="J77" s="50"/>
      <c r="K77" s="66">
        <v>25.569760978321288</v>
      </c>
      <c r="L77" s="50"/>
      <c r="M77" s="80">
        <v>1</v>
      </c>
      <c r="N77" s="50"/>
      <c r="O77" s="80">
        <v>-1.4</v>
      </c>
      <c r="Q77" s="113">
        <v>25.6</v>
      </c>
      <c r="V77" s="110">
        <f>IF(SUM(Prelim!T28:W28)=0,"",Prelim!T28/SUM(Prelim!T28:W28)*100)</f>
        <v>22.22222222222222</v>
      </c>
    </row>
    <row r="78" spans="1:22" ht="15">
      <c r="A78" s="71">
        <v>77</v>
      </c>
      <c r="B78" s="50"/>
      <c r="C78" s="66">
        <v>39.6</v>
      </c>
      <c r="D78" s="50"/>
      <c r="E78" s="66">
        <v>51.9</v>
      </c>
      <c r="F78" s="50"/>
      <c r="G78" s="66">
        <v>56.3</v>
      </c>
      <c r="H78" s="50"/>
      <c r="I78" s="66">
        <v>13.1</v>
      </c>
      <c r="J78" s="50"/>
      <c r="K78" s="66">
        <v>24.402445803224012</v>
      </c>
      <c r="L78" s="50"/>
      <c r="M78" s="80">
        <v>1</v>
      </c>
      <c r="N78" s="50"/>
      <c r="O78" s="80">
        <v>-1.4</v>
      </c>
      <c r="Q78" s="113">
        <v>20.5</v>
      </c>
      <c r="V78" s="110">
        <f>IF(SUM(Prelim!T35:W35)=0,"",Prelim!T35/SUM(Prelim!T35:W35)*100)</f>
        <v>20</v>
      </c>
    </row>
    <row r="79" spans="1:24" ht="15">
      <c r="A79" s="71">
        <v>78</v>
      </c>
      <c r="B79" s="50"/>
      <c r="C79" s="66">
        <v>37.1</v>
      </c>
      <c r="D79" s="50"/>
      <c r="E79" s="66">
        <v>51.9</v>
      </c>
      <c r="F79" s="50"/>
      <c r="G79" s="66">
        <v>51</v>
      </c>
      <c r="H79" s="50"/>
      <c r="I79" s="66">
        <v>12.5</v>
      </c>
      <c r="J79" s="50"/>
      <c r="K79" s="66">
        <v>17.120622568093385</v>
      </c>
      <c r="L79" s="50"/>
      <c r="M79" s="80">
        <v>0.9</v>
      </c>
      <c r="N79" s="50"/>
      <c r="O79" s="80">
        <v>-1.8</v>
      </c>
      <c r="Q79" s="113">
        <v>18.5</v>
      </c>
      <c r="V79" s="110">
        <f>IF(SUM(Prelim!T29:W29)=0,"",Prelim!T29/SUM(Prelim!T29:W29)*100)</f>
        <v>0</v>
      </c>
      <c r="W79" s="75">
        <f>AVERAGE(V2:V79)</f>
        <v>59.75200725200726</v>
      </c>
      <c r="X79" s="111" t="s">
        <v>164</v>
      </c>
    </row>
    <row r="80" spans="1:17" ht="15">
      <c r="A80" s="71">
        <v>79</v>
      </c>
      <c r="B80" s="50"/>
      <c r="C80" s="66">
        <v>29.5</v>
      </c>
      <c r="D80" s="50"/>
      <c r="E80" s="66">
        <v>48.7</v>
      </c>
      <c r="F80" s="50"/>
      <c r="G80" s="66">
        <v>51</v>
      </c>
      <c r="H80" s="50"/>
      <c r="I80" s="66">
        <v>11.5</v>
      </c>
      <c r="J80" s="50"/>
      <c r="K80" s="66">
        <v>17.06503613118399</v>
      </c>
      <c r="L80" s="50"/>
      <c r="M80" s="80">
        <v>0.9</v>
      </c>
      <c r="N80" s="50"/>
      <c r="O80" s="80">
        <v>-2</v>
      </c>
      <c r="Q80" s="113">
        <v>15.4</v>
      </c>
    </row>
    <row r="81" spans="1:17" ht="15">
      <c r="A81" s="71">
        <v>80</v>
      </c>
      <c r="B81" s="50"/>
      <c r="C81" s="66">
        <v>27.8</v>
      </c>
      <c r="D81" s="50"/>
      <c r="E81" s="66">
        <v>40.9</v>
      </c>
      <c r="F81" s="50"/>
      <c r="G81" s="66">
        <v>50.3</v>
      </c>
      <c r="H81" s="50"/>
      <c r="I81" s="66">
        <v>11.5</v>
      </c>
      <c r="J81" s="50"/>
      <c r="K81" s="66">
        <v>14.23012784880489</v>
      </c>
      <c r="L81" s="50"/>
      <c r="M81" s="80">
        <v>0.9</v>
      </c>
      <c r="N81" s="50"/>
      <c r="O81" s="80">
        <v>-2.1</v>
      </c>
      <c r="Q81" s="113">
        <v>13.6</v>
      </c>
    </row>
    <row r="82" spans="1:17" ht="15">
      <c r="A82" s="71">
        <v>81</v>
      </c>
      <c r="B82" s="50"/>
      <c r="C82" s="66">
        <v>21.1</v>
      </c>
      <c r="D82" s="50"/>
      <c r="E82" s="66">
        <v>31.5</v>
      </c>
      <c r="F82" s="50"/>
      <c r="G82" s="66">
        <v>42.8</v>
      </c>
      <c r="H82" s="50"/>
      <c r="I82" s="66">
        <v>11.5</v>
      </c>
      <c r="J82" s="50"/>
      <c r="K82" s="66">
        <v>9.449694274596999</v>
      </c>
      <c r="L82" s="50"/>
      <c r="M82" s="80">
        <v>0.8</v>
      </c>
      <c r="N82" s="50"/>
      <c r="O82" s="80">
        <v>-2.9</v>
      </c>
      <c r="Q82" s="113">
        <v>6</v>
      </c>
    </row>
    <row r="83" spans="1:18" ht="15">
      <c r="A83" s="71">
        <v>82</v>
      </c>
      <c r="B83" s="74" t="s">
        <v>164</v>
      </c>
      <c r="C83" s="66">
        <v>13.6</v>
      </c>
      <c r="D83" s="84">
        <f>AVERAGE(C2:C83)</f>
        <v>81.75731707317075</v>
      </c>
      <c r="E83" s="66">
        <v>2.1</v>
      </c>
      <c r="F83" s="84">
        <f>AVERAGE(E2:E83)</f>
        <v>83.2841463414634</v>
      </c>
      <c r="G83" s="66">
        <v>2.5</v>
      </c>
      <c r="H83" s="84">
        <f>AVERAGE(G2:G83)</f>
        <v>83.55365853658537</v>
      </c>
      <c r="I83" s="66">
        <v>8.5</v>
      </c>
      <c r="J83" s="84">
        <f>AVERAGE(I2:I83)</f>
        <v>59.49999999999996</v>
      </c>
      <c r="K83" s="66">
        <v>0.5558643690939411</v>
      </c>
      <c r="L83" s="84">
        <f>AVERAGE(K2:K83)</f>
        <v>74.03977819655903</v>
      </c>
      <c r="M83" s="80">
        <v>0.7</v>
      </c>
      <c r="N83" s="84">
        <f>AVERAGE(M2:M83)</f>
        <v>2.467073170731707</v>
      </c>
      <c r="O83" s="80">
        <v>-6</v>
      </c>
      <c r="P83" s="84">
        <f>AVERAGE(O2:O83)</f>
        <v>1.4414634146341465</v>
      </c>
      <c r="Q83" s="113">
        <v>3.1</v>
      </c>
      <c r="R83" s="84">
        <f>AVERAGE(Q2:Q83)</f>
        <v>74.68780487804882</v>
      </c>
    </row>
    <row r="84" spans="3:17" ht="15">
      <c r="C84" s="66"/>
      <c r="E84" s="69"/>
      <c r="I84" s="66"/>
      <c r="K84" s="66"/>
      <c r="M84" s="78"/>
      <c r="O84" s="78"/>
      <c r="Q84" s="115"/>
    </row>
    <row r="85" spans="3:17" ht="15">
      <c r="C85" s="66"/>
      <c r="E85" s="69"/>
      <c r="G85" s="66"/>
      <c r="I85" s="70"/>
      <c r="K85" s="66"/>
      <c r="M85" s="78"/>
      <c r="O85" s="78"/>
      <c r="Q85" s="116"/>
    </row>
    <row r="86" spans="3:17" ht="15">
      <c r="C86" s="66"/>
      <c r="E86" s="66"/>
      <c r="G86" s="66"/>
      <c r="I86" s="66"/>
      <c r="K86" s="66"/>
      <c r="M86" s="78"/>
      <c r="O86" s="78"/>
      <c r="Q86" s="117"/>
    </row>
    <row r="87" spans="3:17" ht="15">
      <c r="C87" s="66"/>
      <c r="E87" s="66"/>
      <c r="G87" s="66"/>
      <c r="I87" s="66"/>
      <c r="K87" s="66"/>
      <c r="M87" s="78"/>
      <c r="O87" s="78"/>
      <c r="Q87" s="116"/>
    </row>
    <row r="88" spans="3:17" ht="15">
      <c r="C88" s="66"/>
      <c r="E88" s="66"/>
      <c r="G88" s="66"/>
      <c r="I88" s="70"/>
      <c r="K88" s="66"/>
      <c r="M88" s="78"/>
      <c r="O88" s="78"/>
      <c r="Q88" s="117"/>
    </row>
    <row r="89" spans="3:17" ht="15">
      <c r="C89" s="69"/>
      <c r="E89" s="66"/>
      <c r="G89" s="66"/>
      <c r="I89" s="70"/>
      <c r="K89" s="66"/>
      <c r="M89" s="78"/>
      <c r="O89" s="78"/>
      <c r="Q89" s="115"/>
    </row>
    <row r="90" spans="3:17" ht="15">
      <c r="C90" s="66"/>
      <c r="E90" s="66"/>
      <c r="G90" s="66"/>
      <c r="I90" s="66"/>
      <c r="K90" s="66"/>
      <c r="M90" s="78"/>
      <c r="O90" s="78"/>
      <c r="Q90" s="117"/>
    </row>
    <row r="91" spans="3:17" ht="15">
      <c r="C91" s="66"/>
      <c r="E91" s="66"/>
      <c r="G91" s="66"/>
      <c r="I91" s="70"/>
      <c r="K91" s="66"/>
      <c r="M91" s="78"/>
      <c r="O91" s="78"/>
      <c r="Q91" s="117"/>
    </row>
    <row r="92" spans="3:17" ht="15">
      <c r="C92" s="66"/>
      <c r="E92" s="66"/>
      <c r="G92" s="66"/>
      <c r="I92" s="66"/>
      <c r="K92" s="66"/>
      <c r="M92" s="78"/>
      <c r="O92" s="78"/>
      <c r="Q92" s="116"/>
    </row>
    <row r="93" spans="3:17" ht="15">
      <c r="C93" s="66"/>
      <c r="E93" s="66"/>
      <c r="G93" s="66"/>
      <c r="I93" s="66"/>
      <c r="K93" s="66"/>
      <c r="M93" s="78"/>
      <c r="O93" s="78"/>
      <c r="Q93" s="117"/>
    </row>
    <row r="94" spans="3:17" ht="15">
      <c r="C94" s="66"/>
      <c r="E94" s="66"/>
      <c r="G94" s="66"/>
      <c r="I94" s="70"/>
      <c r="K94" s="66"/>
      <c r="M94" s="78"/>
      <c r="O94" s="78"/>
      <c r="Q94" s="117"/>
    </row>
    <row r="95" spans="3:17" ht="15">
      <c r="C95" s="66"/>
      <c r="E95" s="66"/>
      <c r="G95" s="66"/>
      <c r="I95" s="66"/>
      <c r="K95" s="66"/>
      <c r="M95" s="78"/>
      <c r="O95" s="78"/>
      <c r="Q95" s="117"/>
    </row>
    <row r="96" spans="3:17" ht="15">
      <c r="C96" s="66"/>
      <c r="E96" s="66"/>
      <c r="G96" s="66"/>
      <c r="I96" s="66"/>
      <c r="K96" s="66"/>
      <c r="M96" s="78"/>
      <c r="O96" s="78"/>
      <c r="Q96" s="115"/>
    </row>
    <row r="97" spans="3:17" ht="15">
      <c r="C97" s="66"/>
      <c r="E97" s="66"/>
      <c r="G97" s="66"/>
      <c r="I97" s="66"/>
      <c r="K97" s="66"/>
      <c r="M97" s="78"/>
      <c r="O97" s="78"/>
      <c r="Q97" s="116"/>
    </row>
    <row r="98" spans="3:17" ht="15">
      <c r="C98" s="66"/>
      <c r="E98" s="66"/>
      <c r="G98" s="66"/>
      <c r="I98" s="66"/>
      <c r="K98" s="66"/>
      <c r="M98" s="78"/>
      <c r="O98" s="78"/>
      <c r="Q98" s="116"/>
    </row>
    <row r="99" spans="3:17" ht="15">
      <c r="C99" s="66"/>
      <c r="E99" s="66"/>
      <c r="G99" s="66"/>
      <c r="I99" s="70"/>
      <c r="K99" s="66"/>
      <c r="M99" s="78"/>
      <c r="O99" s="78"/>
      <c r="Q99" s="116"/>
    </row>
    <row r="100" spans="3:17" ht="15">
      <c r="C100" s="66"/>
      <c r="E100" s="66"/>
      <c r="G100" s="66"/>
      <c r="I100" s="66"/>
      <c r="K100" s="66"/>
      <c r="M100" s="78"/>
      <c r="O100" s="78"/>
      <c r="Q100" s="117"/>
    </row>
    <row r="101" spans="3:17" ht="15">
      <c r="C101" s="66"/>
      <c r="E101" s="66"/>
      <c r="G101" s="66"/>
      <c r="I101" s="66"/>
      <c r="K101" s="66"/>
      <c r="M101" s="78"/>
      <c r="O101" s="78"/>
      <c r="Q101" s="115"/>
    </row>
    <row r="102" spans="3:17" ht="15">
      <c r="C102" s="66"/>
      <c r="E102" s="66"/>
      <c r="G102" s="66"/>
      <c r="I102" s="66"/>
      <c r="K102" s="66"/>
      <c r="M102" s="78"/>
      <c r="O102" s="78"/>
      <c r="Q102" s="118"/>
    </row>
    <row r="103" spans="3:17" ht="15">
      <c r="C103" s="66"/>
      <c r="E103" s="66"/>
      <c r="G103" s="66"/>
      <c r="I103" s="66"/>
      <c r="K103" s="66"/>
      <c r="M103" s="78"/>
      <c r="O103" s="78"/>
      <c r="Q103" s="116"/>
    </row>
    <row r="104" spans="3:17" ht="15">
      <c r="C104" s="66"/>
      <c r="E104" s="66"/>
      <c r="G104" s="66"/>
      <c r="I104" s="66"/>
      <c r="K104" s="66"/>
      <c r="M104" s="78"/>
      <c r="O104" s="78"/>
      <c r="Q104" s="116"/>
    </row>
    <row r="105" spans="3:17" ht="15">
      <c r="C105" s="66"/>
      <c r="E105" s="66"/>
      <c r="G105" s="66"/>
      <c r="I105" s="66"/>
      <c r="K105" s="66"/>
      <c r="M105" s="78"/>
      <c r="O105" s="78"/>
      <c r="Q105" s="117"/>
    </row>
    <row r="106" spans="3:17" ht="15">
      <c r="C106" s="66"/>
      <c r="E106" s="66"/>
      <c r="G106" s="66"/>
      <c r="I106" s="66"/>
      <c r="K106" s="66"/>
      <c r="M106" s="78"/>
      <c r="O106" s="78"/>
      <c r="Q106" s="117"/>
    </row>
    <row r="107" spans="3:17" ht="15">
      <c r="C107" s="66"/>
      <c r="E107" s="66"/>
      <c r="G107" s="66"/>
      <c r="I107" s="66"/>
      <c r="K107" s="66"/>
      <c r="M107" s="78"/>
      <c r="O107" s="78"/>
      <c r="Q107" s="117"/>
    </row>
    <row r="108" spans="3:17" ht="15">
      <c r="C108" s="66"/>
      <c r="E108" s="66"/>
      <c r="G108" s="66"/>
      <c r="I108" s="66"/>
      <c r="K108" s="66"/>
      <c r="M108" s="78"/>
      <c r="O108" s="78"/>
      <c r="Q108" s="116"/>
    </row>
    <row r="109" spans="3:17" ht="15">
      <c r="C109" s="66"/>
      <c r="E109" s="66"/>
      <c r="G109" s="66"/>
      <c r="I109" s="66"/>
      <c r="K109" s="66"/>
      <c r="M109" s="78"/>
      <c r="O109" s="78"/>
      <c r="Q109" s="117"/>
    </row>
    <row r="110" spans="3:17" ht="15">
      <c r="C110" s="66"/>
      <c r="E110" s="66"/>
      <c r="G110" s="66"/>
      <c r="I110" s="66"/>
      <c r="K110" s="66"/>
      <c r="M110" s="78"/>
      <c r="O110" s="78"/>
      <c r="Q110" s="117"/>
    </row>
    <row r="111" spans="3:17" ht="15">
      <c r="C111" s="66"/>
      <c r="E111" s="66"/>
      <c r="G111" s="66"/>
      <c r="I111" s="66"/>
      <c r="K111" s="66"/>
      <c r="M111" s="78"/>
      <c r="O111" s="78"/>
      <c r="Q111" s="116"/>
    </row>
    <row r="112" spans="3:17" ht="15">
      <c r="C112" s="66"/>
      <c r="E112" s="66"/>
      <c r="G112" s="66"/>
      <c r="I112" s="66"/>
      <c r="K112" s="66"/>
      <c r="M112" s="78"/>
      <c r="O112" s="78"/>
      <c r="Q112" s="115"/>
    </row>
    <row r="113" spans="3:17" ht="15">
      <c r="C113" s="66"/>
      <c r="E113" s="66"/>
      <c r="G113" s="66"/>
      <c r="I113" s="70"/>
      <c r="K113" s="66"/>
      <c r="M113" s="78"/>
      <c r="O113" s="78"/>
      <c r="Q113" s="117"/>
    </row>
    <row r="114" spans="3:17" ht="15">
      <c r="C114" s="66"/>
      <c r="E114" s="66"/>
      <c r="G114" s="66"/>
      <c r="I114" s="70"/>
      <c r="K114" s="66"/>
      <c r="M114" s="78"/>
      <c r="O114" s="78"/>
      <c r="Q114" s="117"/>
    </row>
    <row r="115" spans="3:17" ht="15">
      <c r="C115" s="66"/>
      <c r="E115" s="66"/>
      <c r="G115" s="66"/>
      <c r="I115" s="70"/>
      <c r="K115" s="66"/>
      <c r="M115" s="78"/>
      <c r="O115" s="78"/>
      <c r="Q115" s="117"/>
    </row>
    <row r="116" spans="3:17" ht="15">
      <c r="C116" s="66"/>
      <c r="E116" s="66"/>
      <c r="G116" s="66"/>
      <c r="I116" s="66"/>
      <c r="K116" s="66"/>
      <c r="M116" s="78"/>
      <c r="O116" s="78"/>
      <c r="Q116" s="116"/>
    </row>
    <row r="117" spans="3:17" ht="15">
      <c r="C117" s="66"/>
      <c r="E117" s="66"/>
      <c r="G117" s="66"/>
      <c r="I117" s="70"/>
      <c r="K117" s="66"/>
      <c r="M117" s="78"/>
      <c r="O117" s="78"/>
      <c r="Q117" s="117"/>
    </row>
    <row r="118" spans="3:17" ht="15">
      <c r="C118" s="66"/>
      <c r="E118" s="66"/>
      <c r="G118" s="66"/>
      <c r="I118" s="66"/>
      <c r="K118" s="66"/>
      <c r="M118" s="78"/>
      <c r="O118" s="78"/>
      <c r="Q118" s="116"/>
    </row>
    <row r="119" spans="3:17" ht="15">
      <c r="C119" s="66"/>
      <c r="E119" s="66"/>
      <c r="G119" s="66"/>
      <c r="I119" s="66"/>
      <c r="K119" s="66"/>
      <c r="M119" s="78"/>
      <c r="O119" s="78"/>
      <c r="Q119" s="116"/>
    </row>
    <row r="120" spans="3:17" ht="15">
      <c r="C120" s="66"/>
      <c r="E120" s="66"/>
      <c r="G120" s="66"/>
      <c r="I120" s="70"/>
      <c r="K120" s="66"/>
      <c r="M120" s="78"/>
      <c r="O120" s="78"/>
      <c r="Q120" s="115"/>
    </row>
    <row r="121" spans="3:17" ht="15">
      <c r="C121" s="66"/>
      <c r="E121" s="66"/>
      <c r="G121" s="66"/>
      <c r="I121" s="66"/>
      <c r="K121" s="66"/>
      <c r="M121" s="78"/>
      <c r="O121" s="78"/>
      <c r="Q121" s="116"/>
    </row>
    <row r="122" spans="3:17" ht="15">
      <c r="C122" s="66"/>
      <c r="E122" s="66"/>
      <c r="G122" s="66"/>
      <c r="I122" s="66"/>
      <c r="K122" s="66"/>
      <c r="M122" s="78"/>
      <c r="O122" s="78"/>
      <c r="Q122" s="117"/>
    </row>
    <row r="123" spans="3:17" ht="15">
      <c r="C123" s="66"/>
      <c r="E123" s="66"/>
      <c r="G123" s="66"/>
      <c r="I123" s="66"/>
      <c r="K123" s="66"/>
      <c r="M123" s="78"/>
      <c r="O123" s="78"/>
      <c r="Q123" s="117"/>
    </row>
    <row r="124" spans="3:17" ht="15">
      <c r="C124" s="66"/>
      <c r="E124" s="66"/>
      <c r="G124" s="66"/>
      <c r="I124" s="70"/>
      <c r="K124" s="66"/>
      <c r="M124" s="78"/>
      <c r="O124" s="78"/>
      <c r="Q124" s="116"/>
    </row>
    <row r="125" spans="3:17" ht="15">
      <c r="C125" s="66"/>
      <c r="E125" s="66"/>
      <c r="G125" s="66"/>
      <c r="I125" s="66"/>
      <c r="K125" s="66"/>
      <c r="M125" s="78"/>
      <c r="O125" s="78"/>
      <c r="Q125" s="117"/>
    </row>
    <row r="126" spans="3:17" ht="15">
      <c r="C126" s="66"/>
      <c r="E126" s="66"/>
      <c r="G126" s="66"/>
      <c r="I126" s="66"/>
      <c r="K126" s="66"/>
      <c r="M126" s="78"/>
      <c r="O126" s="78"/>
      <c r="Q126" s="116"/>
    </row>
    <row r="127" spans="3:17" ht="15">
      <c r="C127" s="66"/>
      <c r="E127" s="66"/>
      <c r="G127" s="66"/>
      <c r="I127" s="66"/>
      <c r="K127" s="66"/>
      <c r="M127" s="78"/>
      <c r="O127" s="78"/>
      <c r="Q127" s="115"/>
    </row>
    <row r="128" spans="3:17" ht="15">
      <c r="C128" s="66"/>
      <c r="E128" s="66"/>
      <c r="G128" s="66"/>
      <c r="I128" s="66"/>
      <c r="K128" s="66"/>
      <c r="M128" s="78"/>
      <c r="O128" s="78"/>
      <c r="Q128" s="115"/>
    </row>
    <row r="129" spans="3:17" ht="15">
      <c r="C129" s="66"/>
      <c r="E129" s="66"/>
      <c r="G129" s="66"/>
      <c r="I129" s="66"/>
      <c r="K129" s="66"/>
      <c r="M129" s="78"/>
      <c r="O129" s="78"/>
      <c r="Q129" s="116"/>
    </row>
    <row r="130" spans="3:17" ht="15">
      <c r="C130" s="66"/>
      <c r="E130" s="66"/>
      <c r="G130" s="66"/>
      <c r="I130" s="66"/>
      <c r="K130" s="66"/>
      <c r="M130" s="78"/>
      <c r="O130" s="78"/>
      <c r="Q130" s="116"/>
    </row>
    <row r="131" spans="3:17" ht="15">
      <c r="C131" s="66"/>
      <c r="E131" s="66"/>
      <c r="G131" s="66"/>
      <c r="I131" s="66"/>
      <c r="K131" s="66"/>
      <c r="M131" s="78"/>
      <c r="O131" s="78"/>
      <c r="Q131" s="116"/>
    </row>
    <row r="132" spans="3:17" ht="15">
      <c r="C132" s="66"/>
      <c r="E132" s="66"/>
      <c r="G132" s="66"/>
      <c r="I132" s="66"/>
      <c r="K132" s="66"/>
      <c r="M132" s="78"/>
      <c r="O132" s="78"/>
      <c r="Q132" s="115"/>
    </row>
    <row r="133" spans="3:17" ht="15">
      <c r="C133" s="66"/>
      <c r="E133" s="66"/>
      <c r="G133" s="66"/>
      <c r="I133" s="66"/>
      <c r="K133" s="66"/>
      <c r="M133" s="78"/>
      <c r="O133" s="78"/>
      <c r="Q133" s="117"/>
    </row>
    <row r="134" spans="3:17" ht="15">
      <c r="C134" s="66"/>
      <c r="E134" s="66"/>
      <c r="G134" s="66"/>
      <c r="I134" s="66"/>
      <c r="K134" s="66"/>
      <c r="M134" s="78"/>
      <c r="O134" s="78"/>
      <c r="Q134" s="116"/>
    </row>
    <row r="135" spans="3:17" ht="15">
      <c r="C135" s="66"/>
      <c r="E135" s="66"/>
      <c r="G135" s="66"/>
      <c r="I135" s="66"/>
      <c r="K135" s="66"/>
      <c r="M135" s="78"/>
      <c r="O135" s="78"/>
      <c r="Q135" s="115"/>
    </row>
    <row r="136" spans="3:17" ht="15">
      <c r="C136" s="66"/>
      <c r="E136" s="66"/>
      <c r="G136" s="66"/>
      <c r="I136" s="70"/>
      <c r="K136" s="66"/>
      <c r="M136" s="78"/>
      <c r="O136" s="78"/>
      <c r="Q136" s="117"/>
    </row>
    <row r="137" spans="3:17" ht="15">
      <c r="C137" s="66"/>
      <c r="E137" s="66"/>
      <c r="G137" s="66"/>
      <c r="I137" s="66"/>
      <c r="K137" s="66"/>
      <c r="M137" s="78"/>
      <c r="O137" s="78"/>
      <c r="Q137" s="116"/>
    </row>
    <row r="138" spans="3:17" ht="15">
      <c r="C138" s="66"/>
      <c r="E138" s="66"/>
      <c r="G138" s="66"/>
      <c r="I138" s="66"/>
      <c r="K138" s="66"/>
      <c r="M138" s="78"/>
      <c r="O138" s="78"/>
      <c r="Q138" s="117"/>
    </row>
    <row r="139" spans="3:17" ht="15">
      <c r="C139" s="66"/>
      <c r="E139" s="66"/>
      <c r="G139" s="66"/>
      <c r="I139" s="66"/>
      <c r="K139" s="66"/>
      <c r="M139" s="78"/>
      <c r="O139" s="78"/>
      <c r="Q139" s="115"/>
    </row>
    <row r="140" spans="3:17" ht="15">
      <c r="C140" s="66"/>
      <c r="E140" s="66"/>
      <c r="G140" s="66"/>
      <c r="I140" s="66"/>
      <c r="K140" s="66"/>
      <c r="M140" s="78"/>
      <c r="O140" s="78"/>
      <c r="Q140" s="116"/>
    </row>
    <row r="141" spans="3:17" ht="15">
      <c r="C141" s="66"/>
      <c r="E141" s="66"/>
      <c r="G141" s="66"/>
      <c r="I141" s="66"/>
      <c r="K141" s="66"/>
      <c r="M141" s="78"/>
      <c r="O141" s="78"/>
      <c r="Q141" s="116"/>
    </row>
    <row r="142" spans="3:17" ht="15">
      <c r="C142" s="66"/>
      <c r="E142" s="66"/>
      <c r="G142" s="66"/>
      <c r="I142" s="66"/>
      <c r="K142" s="66"/>
      <c r="M142" s="78"/>
      <c r="O142" s="78"/>
      <c r="Q142" s="116"/>
    </row>
    <row r="143" spans="3:17" ht="15">
      <c r="C143" s="66"/>
      <c r="E143" s="66"/>
      <c r="G143" s="66"/>
      <c r="I143" s="66"/>
      <c r="K143" s="66"/>
      <c r="M143" s="78"/>
      <c r="O143" s="78"/>
      <c r="Q143" s="116"/>
    </row>
    <row r="144" spans="3:17" ht="15">
      <c r="C144" s="66"/>
      <c r="E144" s="66"/>
      <c r="G144" s="66"/>
      <c r="I144" s="66"/>
      <c r="K144" s="66"/>
      <c r="M144" s="78"/>
      <c r="O144" s="78"/>
      <c r="Q144" s="116"/>
    </row>
    <row r="145" spans="3:17" ht="15">
      <c r="C145" s="66"/>
      <c r="E145" s="66"/>
      <c r="G145" s="66"/>
      <c r="I145" s="70"/>
      <c r="K145" s="66"/>
      <c r="M145" s="78"/>
      <c r="O145" s="78"/>
      <c r="Q145" s="116"/>
    </row>
    <row r="146" spans="3:17" ht="15">
      <c r="C146" s="66"/>
      <c r="E146" s="66"/>
      <c r="G146" s="66"/>
      <c r="I146" s="66"/>
      <c r="K146" s="66"/>
      <c r="M146" s="78"/>
      <c r="O146" s="78"/>
      <c r="Q146" s="116"/>
    </row>
    <row r="147" spans="3:17" ht="15">
      <c r="C147" s="66"/>
      <c r="E147" s="66"/>
      <c r="G147" s="66"/>
      <c r="I147" s="66"/>
      <c r="K147" s="66"/>
      <c r="M147" s="78"/>
      <c r="O147" s="78"/>
      <c r="Q147" s="116"/>
    </row>
    <row r="148" spans="3:17" ht="15">
      <c r="C148" s="66"/>
      <c r="E148" s="66"/>
      <c r="G148" s="66"/>
      <c r="I148" s="66"/>
      <c r="K148" s="66"/>
      <c r="M148" s="78"/>
      <c r="O148" s="78"/>
      <c r="Q148" s="116"/>
    </row>
    <row r="149" spans="3:17" ht="15">
      <c r="C149" s="66"/>
      <c r="E149" s="66"/>
      <c r="G149" s="66"/>
      <c r="I149" s="66"/>
      <c r="K149" s="66"/>
      <c r="M149" s="78"/>
      <c r="O149" s="78"/>
      <c r="Q149" s="116"/>
    </row>
    <row r="150" spans="3:17" ht="15">
      <c r="C150" s="66"/>
      <c r="E150" s="66"/>
      <c r="G150" s="66"/>
      <c r="I150" s="66"/>
      <c r="K150" s="66"/>
      <c r="M150" s="78"/>
      <c r="O150" s="78"/>
      <c r="Q150" s="116"/>
    </row>
    <row r="151" spans="3:17" ht="15">
      <c r="C151" s="66"/>
      <c r="E151" s="66"/>
      <c r="G151" s="66"/>
      <c r="I151" s="66"/>
      <c r="K151" s="66"/>
      <c r="M151" s="78"/>
      <c r="O151" s="78"/>
      <c r="Q151" s="116"/>
    </row>
    <row r="152" spans="3:17" ht="15">
      <c r="C152" s="66"/>
      <c r="E152" s="66"/>
      <c r="G152" s="66"/>
      <c r="I152" s="70"/>
      <c r="K152" s="66"/>
      <c r="M152" s="78"/>
      <c r="O152" s="78"/>
      <c r="Q152" s="116"/>
    </row>
    <row r="153" spans="3:17" ht="15">
      <c r="C153" s="66"/>
      <c r="E153" s="66"/>
      <c r="G153" s="66"/>
      <c r="I153" s="66"/>
      <c r="K153" s="66"/>
      <c r="M153" s="78"/>
      <c r="O153" s="78"/>
      <c r="Q153" s="116"/>
    </row>
    <row r="154" spans="3:17" ht="15">
      <c r="C154" s="66"/>
      <c r="E154" s="66"/>
      <c r="G154" s="66"/>
      <c r="I154" s="66"/>
      <c r="K154" s="66"/>
      <c r="M154" s="78"/>
      <c r="O154" s="78"/>
      <c r="Q154" s="116"/>
    </row>
    <row r="155" spans="3:17" ht="15">
      <c r="C155" s="66"/>
      <c r="E155" s="66"/>
      <c r="G155" s="66"/>
      <c r="I155" s="66"/>
      <c r="K155" s="66"/>
      <c r="M155" s="78"/>
      <c r="O155" s="78"/>
      <c r="Q155" s="116"/>
    </row>
    <row r="156" spans="3:17" ht="15">
      <c r="C156" s="66"/>
      <c r="E156" s="66"/>
      <c r="G156" s="66"/>
      <c r="I156" s="66"/>
      <c r="K156" s="66"/>
      <c r="M156" s="78"/>
      <c r="O156" s="78"/>
      <c r="Q156" s="116"/>
    </row>
    <row r="157" spans="3:17" ht="15">
      <c r="C157" s="66"/>
      <c r="E157" s="66"/>
      <c r="G157" s="66"/>
      <c r="I157" s="70"/>
      <c r="K157" s="66"/>
      <c r="M157" s="78"/>
      <c r="O157" s="78"/>
      <c r="Q157" s="116"/>
    </row>
    <row r="158" spans="3:17" ht="15">
      <c r="C158" s="66"/>
      <c r="E158" s="66"/>
      <c r="G158" s="66"/>
      <c r="I158" s="66"/>
      <c r="K158" s="66"/>
      <c r="M158" s="78"/>
      <c r="O158" s="78"/>
      <c r="Q158" s="116"/>
    </row>
    <row r="159" spans="3:17" ht="15">
      <c r="C159" s="66"/>
      <c r="E159" s="66"/>
      <c r="G159" s="66"/>
      <c r="I159" s="70"/>
      <c r="K159" s="66"/>
      <c r="M159" s="78"/>
      <c r="O159" s="78"/>
      <c r="Q159" s="116"/>
    </row>
    <row r="160" spans="3:17" ht="15">
      <c r="C160" s="66"/>
      <c r="E160" s="66"/>
      <c r="G160" s="66"/>
      <c r="I160" s="66"/>
      <c r="K160" s="66"/>
      <c r="M160" s="78"/>
      <c r="O160" s="78"/>
      <c r="Q160" s="116"/>
    </row>
    <row r="161" spans="3:17" ht="15">
      <c r="C161" s="66"/>
      <c r="E161" s="66"/>
      <c r="G161" s="66"/>
      <c r="I161" s="66"/>
      <c r="K161" s="66"/>
      <c r="M161" s="78"/>
      <c r="O161" s="78"/>
      <c r="Q161" s="116"/>
    </row>
    <row r="162" spans="3:17" ht="15">
      <c r="C162" s="66"/>
      <c r="E162" s="66"/>
      <c r="G162" s="66"/>
      <c r="I162" s="66"/>
      <c r="K162" s="66"/>
      <c r="M162" s="78"/>
      <c r="O162" s="78"/>
      <c r="Q162" s="116"/>
    </row>
    <row r="163" spans="3:17" ht="15">
      <c r="C163" s="66"/>
      <c r="E163" s="66"/>
      <c r="G163" s="66"/>
      <c r="I163" s="66"/>
      <c r="K163" s="66"/>
      <c r="M163" s="78"/>
      <c r="O163" s="78"/>
      <c r="Q163" s="119"/>
    </row>
    <row r="164" spans="3:17" ht="15">
      <c r="C164" s="66"/>
      <c r="E164" s="66"/>
      <c r="G164" s="66"/>
      <c r="I164" s="70"/>
      <c r="K164" s="66"/>
      <c r="M164" s="78"/>
      <c r="O164" s="78"/>
      <c r="Q164" s="116"/>
    </row>
    <row r="165" spans="3:17" ht="15">
      <c r="C165" s="66"/>
      <c r="E165" s="66"/>
      <c r="G165" s="66"/>
      <c r="I165" s="66"/>
      <c r="K165" s="66"/>
      <c r="M165" s="79"/>
      <c r="O165" s="79"/>
      <c r="Q165" s="118"/>
    </row>
  </sheetData>
  <sheetProtection/>
  <mergeCells count="10">
    <mergeCell ref="V1:W1"/>
    <mergeCell ref="Q1:R1"/>
    <mergeCell ref="S1:T1"/>
    <mergeCell ref="E1:F1"/>
    <mergeCell ref="C1:D1"/>
    <mergeCell ref="K1:L1"/>
    <mergeCell ref="M1:N1"/>
    <mergeCell ref="O1:P1"/>
    <mergeCell ref="I1:J1"/>
    <mergeCell ref="G1:H1"/>
  </mergeCells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G8" sqref="G7:G8"/>
    </sheetView>
  </sheetViews>
  <sheetFormatPr defaultColWidth="9.140625" defaultRowHeight="15"/>
  <cols>
    <col min="1" max="1" width="6.28125" style="101" bestFit="1" customWidth="1"/>
    <col min="2" max="3" width="8.140625" style="101" bestFit="1" customWidth="1"/>
    <col min="4" max="5" width="9.140625" style="101" customWidth="1"/>
    <col min="6" max="6" width="4.00390625" style="101" bestFit="1" customWidth="1"/>
    <col min="7" max="7" width="11.00390625" style="101" bestFit="1" customWidth="1"/>
    <col min="8" max="9" width="9.140625" style="101" customWidth="1"/>
    <col min="10" max="10" width="12.140625" style="101" bestFit="1" customWidth="1"/>
    <col min="11" max="16384" width="9.140625" style="101" customWidth="1"/>
  </cols>
  <sheetData>
    <row r="1" spans="1:4" ht="11.25" customHeight="1">
      <c r="A1" s="309" t="s">
        <v>0</v>
      </c>
      <c r="B1" s="309" t="s">
        <v>466</v>
      </c>
      <c r="C1" s="309" t="s">
        <v>467</v>
      </c>
      <c r="D1" s="309" t="s">
        <v>465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5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J29" sqref="J29"/>
    </sheetView>
  </sheetViews>
  <sheetFormatPr defaultColWidth="9.140625" defaultRowHeight="15"/>
  <cols>
    <col min="1" max="1" width="6.57421875" style="45" bestFit="1" customWidth="1"/>
    <col min="2" max="2" width="7.00390625" style="45" customWidth="1"/>
    <col min="3" max="3" width="4.140625" style="45" bestFit="1" customWidth="1"/>
    <col min="4" max="4" width="3.00390625" style="45" bestFit="1" customWidth="1"/>
    <col min="5" max="5" width="4.7109375" style="101" customWidth="1"/>
    <col min="6" max="6" width="4.00390625" style="45" bestFit="1" customWidth="1"/>
    <col min="7" max="7" width="4.140625" style="45" customWidth="1"/>
    <col min="8" max="8" width="3.8515625" style="101" customWidth="1"/>
    <col min="9" max="9" width="3.57421875" style="101" customWidth="1"/>
    <col min="10" max="10" width="4.8515625" style="45" customWidth="1"/>
    <col min="11" max="11" width="5.57421875" style="45" customWidth="1"/>
    <col min="12" max="12" width="5.00390625" style="45" customWidth="1"/>
    <col min="13" max="13" width="5.421875" style="45" customWidth="1"/>
    <col min="14" max="14" width="4.140625" style="45" customWidth="1"/>
    <col min="15" max="15" width="3.8515625" style="45" customWidth="1"/>
    <col min="16" max="16" width="3.57421875" style="45" customWidth="1"/>
    <col min="17" max="17" width="4.7109375" style="101" bestFit="1" customWidth="1"/>
    <col min="18" max="18" width="4.00390625" style="45" customWidth="1"/>
    <col min="19" max="19" width="4.140625" style="45" hidden="1" customWidth="1"/>
    <col min="20" max="20" width="3.57421875" style="45" hidden="1" customWidth="1"/>
    <col min="21" max="21" width="4.00390625" style="101" hidden="1" customWidth="1"/>
    <col min="22" max="22" width="10.140625" style="101" customWidth="1"/>
    <col min="23" max="23" width="9.421875" style="101" customWidth="1"/>
    <col min="24" max="24" width="13.00390625" style="101" customWidth="1"/>
    <col min="25" max="25" width="15.140625" style="45" customWidth="1"/>
    <col min="26" max="26" width="15.28125" style="45" customWidth="1"/>
    <col min="27" max="27" width="11.421875" style="101" customWidth="1"/>
    <col min="28" max="28" width="9.28125" style="45" bestFit="1" customWidth="1"/>
    <col min="29" max="16384" width="9.140625" style="45" customWidth="1"/>
  </cols>
  <sheetData>
    <row r="1" spans="1:31" ht="11.25" customHeight="1">
      <c r="A1" s="988" t="s">
        <v>0</v>
      </c>
      <c r="B1" s="989" t="s">
        <v>43</v>
      </c>
      <c r="C1" s="991" t="s">
        <v>41</v>
      </c>
      <c r="D1" s="992"/>
      <c r="E1" s="992"/>
      <c r="F1" s="992"/>
      <c r="G1" s="992"/>
      <c r="H1" s="992"/>
      <c r="I1" s="992"/>
      <c r="J1" s="993"/>
      <c r="K1" s="990" t="s">
        <v>44</v>
      </c>
      <c r="L1" s="680"/>
      <c r="M1" s="680"/>
      <c r="N1" s="680"/>
      <c r="O1" s="680"/>
      <c r="P1" s="680"/>
      <c r="Q1" s="680"/>
      <c r="R1" s="680"/>
      <c r="S1" s="680"/>
      <c r="T1" s="680"/>
      <c r="U1" s="701"/>
      <c r="V1" s="832" t="s">
        <v>421</v>
      </c>
      <c r="W1" s="833" t="s">
        <v>909</v>
      </c>
      <c r="X1" s="832" t="s">
        <v>908</v>
      </c>
      <c r="Y1" s="680" t="s">
        <v>440</v>
      </c>
      <c r="Z1" s="795" t="s">
        <v>907</v>
      </c>
      <c r="AA1" s="700" t="s">
        <v>439</v>
      </c>
      <c r="AB1" s="201"/>
      <c r="AC1" s="201"/>
      <c r="AD1" s="201"/>
      <c r="AE1" s="201"/>
    </row>
    <row r="2" spans="1:31" ht="11.25" customHeight="1">
      <c r="A2" s="988"/>
      <c r="B2" s="989"/>
      <c r="C2" s="52" t="s">
        <v>426</v>
      </c>
      <c r="D2" s="105" t="s">
        <v>47</v>
      </c>
      <c r="E2" s="295" t="s">
        <v>446</v>
      </c>
      <c r="F2" s="295" t="s">
        <v>476</v>
      </c>
      <c r="G2" s="105" t="s">
        <v>470</v>
      </c>
      <c r="H2" s="105" t="s">
        <v>471</v>
      </c>
      <c r="I2" s="295" t="s">
        <v>472</v>
      </c>
      <c r="J2" s="102" t="s">
        <v>11</v>
      </c>
      <c r="K2" s="104" t="s">
        <v>449</v>
      </c>
      <c r="L2" s="105" t="s">
        <v>448</v>
      </c>
      <c r="M2" s="105" t="s">
        <v>447</v>
      </c>
      <c r="N2" s="105" t="s">
        <v>470</v>
      </c>
      <c r="O2" s="105" t="s">
        <v>471</v>
      </c>
      <c r="P2" s="295" t="s">
        <v>472</v>
      </c>
      <c r="Q2" s="295" t="s">
        <v>446</v>
      </c>
      <c r="R2" s="295" t="s">
        <v>476</v>
      </c>
      <c r="S2" s="105" t="s">
        <v>427</v>
      </c>
      <c r="T2" s="105" t="s">
        <v>428</v>
      </c>
      <c r="U2" s="102" t="s">
        <v>429</v>
      </c>
      <c r="V2" s="832"/>
      <c r="W2" s="833"/>
      <c r="X2" s="832"/>
      <c r="Y2" s="680"/>
      <c r="Z2" s="795"/>
      <c r="AA2" s="700"/>
      <c r="AB2" s="105"/>
      <c r="AC2" s="105"/>
      <c r="AD2" s="105"/>
      <c r="AE2" s="105"/>
    </row>
    <row r="3" spans="1:31" ht="9" customHeight="1">
      <c r="A3" s="293" t="s">
        <v>430</v>
      </c>
      <c r="B3" s="294" t="s">
        <v>431</v>
      </c>
      <c r="C3" s="290" t="s">
        <v>432</v>
      </c>
      <c r="D3" s="292" t="s">
        <v>433</v>
      </c>
      <c r="E3" s="292" t="s">
        <v>434</v>
      </c>
      <c r="F3" s="292" t="s">
        <v>477</v>
      </c>
      <c r="G3" s="292" t="s">
        <v>473</v>
      </c>
      <c r="H3" s="292" t="s">
        <v>474</v>
      </c>
      <c r="I3" s="292" t="s">
        <v>475</v>
      </c>
      <c r="J3" s="296" t="s">
        <v>435</v>
      </c>
      <c r="K3" s="290" t="s">
        <v>436</v>
      </c>
      <c r="L3" s="292" t="s">
        <v>437</v>
      </c>
      <c r="M3" s="292" t="s">
        <v>438</v>
      </c>
      <c r="N3" s="292" t="s">
        <v>473</v>
      </c>
      <c r="O3" s="292" t="s">
        <v>474</v>
      </c>
      <c r="P3" s="292" t="s">
        <v>475</v>
      </c>
      <c r="Q3" s="292"/>
      <c r="R3" s="292" t="s">
        <v>477</v>
      </c>
      <c r="S3" s="292" t="s">
        <v>443</v>
      </c>
      <c r="T3" s="292" t="s">
        <v>444</v>
      </c>
      <c r="U3" s="296" t="s">
        <v>445</v>
      </c>
      <c r="V3" s="290" t="s">
        <v>450</v>
      </c>
      <c r="W3" s="292" t="s">
        <v>451</v>
      </c>
      <c r="X3" s="290" t="s">
        <v>441</v>
      </c>
      <c r="Y3" s="291" t="s">
        <v>442</v>
      </c>
      <c r="Z3" s="290" t="s">
        <v>468</v>
      </c>
      <c r="AA3" s="290" t="s">
        <v>469</v>
      </c>
      <c r="AB3" s="105"/>
      <c r="AC3" s="105"/>
      <c r="AD3" s="105"/>
      <c r="AE3" s="105"/>
    </row>
    <row r="4" spans="1:31" ht="11.25">
      <c r="A4" s="46"/>
      <c r="C4" s="104"/>
      <c r="D4" s="105"/>
      <c r="E4" s="105"/>
      <c r="F4" s="105"/>
      <c r="G4" s="105"/>
      <c r="H4" s="105"/>
      <c r="I4" s="105"/>
      <c r="J4" s="102"/>
      <c r="K4" s="104"/>
      <c r="L4" s="105"/>
      <c r="M4" s="105"/>
      <c r="O4" s="105"/>
      <c r="P4" s="105"/>
      <c r="Q4" s="105"/>
      <c r="R4" s="105"/>
      <c r="S4" s="105"/>
      <c r="T4" s="105"/>
      <c r="U4" s="102"/>
      <c r="V4" s="104"/>
      <c r="X4" s="104"/>
      <c r="Y4" s="310"/>
      <c r="Z4" s="310"/>
      <c r="AA4" s="106"/>
      <c r="AB4" s="106"/>
      <c r="AC4" s="105"/>
      <c r="AD4" s="105"/>
      <c r="AE4" s="105"/>
    </row>
    <row r="5" spans="1:31" ht="11.25">
      <c r="A5" s="46"/>
      <c r="B5" s="47"/>
      <c r="C5" s="104"/>
      <c r="D5" s="105"/>
      <c r="H5" s="105"/>
      <c r="I5" s="105"/>
      <c r="J5" s="102"/>
      <c r="K5" s="104"/>
      <c r="L5" s="105"/>
      <c r="M5" s="105"/>
      <c r="O5" s="105"/>
      <c r="P5" s="105"/>
      <c r="Q5" s="105"/>
      <c r="R5" s="105"/>
      <c r="S5" s="105"/>
      <c r="T5" s="105"/>
      <c r="U5" s="102"/>
      <c r="V5" s="104"/>
      <c r="X5" s="104"/>
      <c r="AB5" s="105"/>
      <c r="AC5" s="105"/>
      <c r="AD5" s="105"/>
      <c r="AE5" s="105"/>
    </row>
    <row r="6" spans="1:31" ht="11.25">
      <c r="A6" s="46"/>
      <c r="C6" s="104"/>
      <c r="D6" s="105"/>
      <c r="H6" s="105"/>
      <c r="I6" s="105"/>
      <c r="J6" s="102"/>
      <c r="K6" s="104"/>
      <c r="L6" s="105"/>
      <c r="M6" s="105"/>
      <c r="N6" s="105"/>
      <c r="O6" s="105"/>
      <c r="P6" s="105"/>
      <c r="Q6" s="105"/>
      <c r="R6" s="105"/>
      <c r="S6" s="105"/>
      <c r="T6" s="105"/>
      <c r="U6" s="102"/>
      <c r="V6" s="104"/>
      <c r="X6" s="104"/>
      <c r="AB6" s="105"/>
      <c r="AC6" s="105"/>
      <c r="AD6" s="105"/>
      <c r="AE6" s="105"/>
    </row>
    <row r="7" spans="1:31" ht="11.25">
      <c r="A7" s="46"/>
      <c r="C7" s="104"/>
      <c r="D7" s="105"/>
      <c r="E7" s="105"/>
      <c r="F7" s="105"/>
      <c r="G7" s="105"/>
      <c r="H7" s="105"/>
      <c r="I7" s="105"/>
      <c r="J7" s="102"/>
      <c r="K7" s="104"/>
      <c r="L7" s="105"/>
      <c r="M7" s="105"/>
      <c r="N7" s="105"/>
      <c r="O7" s="105"/>
      <c r="P7" s="105"/>
      <c r="Q7" s="105"/>
      <c r="R7" s="105"/>
      <c r="S7" s="105"/>
      <c r="T7" s="105"/>
      <c r="U7" s="102"/>
      <c r="V7" s="104"/>
      <c r="X7" s="104"/>
      <c r="AB7" s="105"/>
      <c r="AC7" s="105"/>
      <c r="AD7" s="105"/>
      <c r="AE7" s="105"/>
    </row>
    <row r="8" spans="1:31" ht="11.25">
      <c r="A8" s="46"/>
      <c r="C8" s="104"/>
      <c r="D8" s="105"/>
      <c r="E8" s="105"/>
      <c r="F8" s="105"/>
      <c r="G8" s="105"/>
      <c r="H8" s="105"/>
      <c r="I8" s="105"/>
      <c r="J8" s="102"/>
      <c r="K8" s="104"/>
      <c r="L8" s="105"/>
      <c r="M8" s="105"/>
      <c r="N8" s="105"/>
      <c r="O8" s="105"/>
      <c r="P8" s="105"/>
      <c r="Q8" s="105"/>
      <c r="R8" s="105"/>
      <c r="S8" s="105"/>
      <c r="T8" s="105"/>
      <c r="U8" s="102"/>
      <c r="V8" s="104"/>
      <c r="X8" s="104"/>
      <c r="AB8" s="105"/>
      <c r="AC8" s="105"/>
      <c r="AD8" s="105"/>
      <c r="AE8" s="105"/>
    </row>
    <row r="9" spans="1:31" ht="11.25">
      <c r="A9" s="46"/>
      <c r="B9" s="47"/>
      <c r="C9" s="104"/>
      <c r="D9" s="105"/>
      <c r="E9" s="105"/>
      <c r="F9" s="105"/>
      <c r="G9" s="105"/>
      <c r="H9" s="105"/>
      <c r="I9" s="105"/>
      <c r="J9" s="102"/>
      <c r="K9" s="104"/>
      <c r="L9" s="105"/>
      <c r="M9" s="105"/>
      <c r="N9" s="105"/>
      <c r="O9" s="105"/>
      <c r="P9" s="105"/>
      <c r="Q9" s="105"/>
      <c r="R9" s="105"/>
      <c r="S9" s="105"/>
      <c r="T9" s="105"/>
      <c r="U9" s="102"/>
      <c r="V9" s="104"/>
      <c r="X9" s="104"/>
      <c r="Y9" s="106"/>
      <c r="Z9" s="106"/>
      <c r="AA9" s="106"/>
      <c r="AB9" s="106"/>
      <c r="AC9" s="105"/>
      <c r="AD9" s="105"/>
      <c r="AE9" s="105"/>
    </row>
    <row r="10" spans="1:31" ht="11.25">
      <c r="A10" s="46"/>
      <c r="C10" s="104"/>
      <c r="D10" s="105"/>
      <c r="E10" s="105"/>
      <c r="F10" s="105"/>
      <c r="G10" s="105"/>
      <c r="H10" s="105"/>
      <c r="I10" s="105"/>
      <c r="J10" s="102"/>
      <c r="K10" s="104"/>
      <c r="L10" s="105"/>
      <c r="M10" s="105"/>
      <c r="N10" s="105"/>
      <c r="O10" s="105"/>
      <c r="P10" s="105"/>
      <c r="Q10" s="105"/>
      <c r="R10" s="105"/>
      <c r="S10" s="105"/>
      <c r="T10" s="105"/>
      <c r="U10" s="102"/>
      <c r="V10" s="104"/>
      <c r="X10" s="104"/>
      <c r="AB10" s="105"/>
      <c r="AC10" s="105"/>
      <c r="AD10" s="105"/>
      <c r="AE10" s="105"/>
    </row>
    <row r="11" spans="1:31" ht="11.25">
      <c r="A11" s="46"/>
      <c r="B11" s="48"/>
      <c r="C11" s="104"/>
      <c r="D11" s="105"/>
      <c r="E11" s="105"/>
      <c r="F11" s="105"/>
      <c r="G11" s="105"/>
      <c r="H11" s="105"/>
      <c r="I11" s="105"/>
      <c r="J11" s="102"/>
      <c r="K11" s="104"/>
      <c r="L11" s="105"/>
      <c r="M11" s="105"/>
      <c r="N11" s="105"/>
      <c r="O11" s="105"/>
      <c r="P11" s="105"/>
      <c r="Q11" s="105"/>
      <c r="R11" s="105"/>
      <c r="S11" s="105"/>
      <c r="T11" s="105"/>
      <c r="U11" s="102"/>
      <c r="V11" s="104"/>
      <c r="X11" s="104"/>
      <c r="AB11" s="105"/>
      <c r="AC11" s="105"/>
      <c r="AD11" s="105"/>
      <c r="AE11" s="105"/>
    </row>
    <row r="12" spans="1:31" ht="11.25">
      <c r="A12" s="46"/>
      <c r="C12" s="104"/>
      <c r="D12" s="105"/>
      <c r="E12" s="105"/>
      <c r="F12" s="105"/>
      <c r="G12" s="105"/>
      <c r="H12" s="105"/>
      <c r="I12" s="105"/>
      <c r="J12" s="102"/>
      <c r="K12" s="104"/>
      <c r="L12" s="105"/>
      <c r="M12" s="105"/>
      <c r="N12" s="105"/>
      <c r="O12" s="105"/>
      <c r="P12" s="105"/>
      <c r="Q12" s="105"/>
      <c r="R12" s="105"/>
      <c r="S12" s="105"/>
      <c r="T12" s="105"/>
      <c r="U12" s="102"/>
      <c r="V12" s="104"/>
      <c r="X12" s="104"/>
      <c r="AB12" s="105"/>
      <c r="AC12" s="105"/>
      <c r="AD12" s="105"/>
      <c r="AE12" s="105"/>
    </row>
    <row r="13" spans="1:31" ht="11.25">
      <c r="A13" s="46"/>
      <c r="B13" s="47"/>
      <c r="C13" s="104"/>
      <c r="D13" s="105"/>
      <c r="E13" s="105"/>
      <c r="F13" s="105"/>
      <c r="G13" s="105"/>
      <c r="H13" s="105"/>
      <c r="I13" s="105"/>
      <c r="J13" s="102"/>
      <c r="K13" s="104"/>
      <c r="L13" s="105"/>
      <c r="M13" s="105"/>
      <c r="N13" s="105"/>
      <c r="O13" s="105"/>
      <c r="P13" s="105"/>
      <c r="Q13" s="105"/>
      <c r="R13" s="105"/>
      <c r="S13" s="105"/>
      <c r="T13" s="105"/>
      <c r="U13" s="102"/>
      <c r="V13" s="104"/>
      <c r="X13" s="104"/>
      <c r="AB13" s="105"/>
      <c r="AC13" s="105"/>
      <c r="AD13" s="105"/>
      <c r="AE13" s="105"/>
    </row>
    <row r="14" spans="1:31" ht="11.25">
      <c r="A14" s="46"/>
      <c r="C14" s="104"/>
      <c r="D14" s="105"/>
      <c r="E14" s="105"/>
      <c r="F14" s="105"/>
      <c r="G14" s="105"/>
      <c r="H14" s="105"/>
      <c r="I14" s="105"/>
      <c r="J14" s="102"/>
      <c r="K14" s="104"/>
      <c r="L14" s="105"/>
      <c r="M14" s="105"/>
      <c r="N14" s="105"/>
      <c r="O14" s="105"/>
      <c r="P14" s="105"/>
      <c r="Q14" s="105"/>
      <c r="R14" s="105"/>
      <c r="S14" s="105"/>
      <c r="T14" s="105"/>
      <c r="U14" s="102"/>
      <c r="V14" s="104"/>
      <c r="X14" s="104"/>
      <c r="AB14" s="105"/>
      <c r="AC14" s="105"/>
      <c r="AD14" s="105"/>
      <c r="AE14" s="105"/>
    </row>
    <row r="15" spans="3:31" ht="11.25">
      <c r="C15" s="104"/>
      <c r="D15" s="105"/>
      <c r="E15" s="105"/>
      <c r="F15" s="105"/>
      <c r="G15" s="105"/>
      <c r="H15" s="105"/>
      <c r="I15" s="105"/>
      <c r="J15" s="102"/>
      <c r="K15" s="104"/>
      <c r="L15" s="105"/>
      <c r="M15" s="105"/>
      <c r="N15" s="105"/>
      <c r="O15" s="105"/>
      <c r="P15" s="105"/>
      <c r="Q15" s="105"/>
      <c r="R15" s="105"/>
      <c r="S15" s="105"/>
      <c r="T15" s="105"/>
      <c r="U15" s="102"/>
      <c r="V15" s="104"/>
      <c r="X15" s="104"/>
      <c r="AB15" s="105"/>
      <c r="AC15" s="105"/>
      <c r="AD15" s="105"/>
      <c r="AE15" s="105"/>
    </row>
    <row r="16" spans="3:31" ht="11.25">
      <c r="C16" s="104"/>
      <c r="D16" s="105"/>
      <c r="E16" s="105"/>
      <c r="F16" s="105"/>
      <c r="G16" s="105"/>
      <c r="H16" s="105"/>
      <c r="I16" s="105"/>
      <c r="J16" s="102"/>
      <c r="K16" s="104"/>
      <c r="L16" s="105"/>
      <c r="M16" s="105"/>
      <c r="N16" s="105"/>
      <c r="O16" s="105"/>
      <c r="P16" s="105"/>
      <c r="Q16" s="105"/>
      <c r="R16" s="105"/>
      <c r="S16" s="105"/>
      <c r="T16" s="105"/>
      <c r="U16" s="102"/>
      <c r="V16" s="104"/>
      <c r="X16" s="104"/>
      <c r="AB16" s="105"/>
      <c r="AC16" s="105"/>
      <c r="AD16" s="105"/>
      <c r="AE16" s="105"/>
    </row>
    <row r="17" spans="3:31" ht="11.25">
      <c r="C17" s="104"/>
      <c r="D17" s="105"/>
      <c r="E17" s="105"/>
      <c r="F17" s="105"/>
      <c r="G17" s="105"/>
      <c r="H17" s="105"/>
      <c r="I17" s="105"/>
      <c r="J17" s="102"/>
      <c r="K17" s="104"/>
      <c r="L17" s="105"/>
      <c r="M17" s="105"/>
      <c r="N17" s="105"/>
      <c r="O17" s="105"/>
      <c r="P17" s="105"/>
      <c r="Q17" s="105"/>
      <c r="R17" s="105"/>
      <c r="S17" s="105"/>
      <c r="T17" s="105"/>
      <c r="U17" s="102"/>
      <c r="V17" s="104"/>
      <c r="X17" s="104"/>
      <c r="AB17" s="105"/>
      <c r="AC17" s="105"/>
      <c r="AD17" s="105"/>
      <c r="AE17" s="105"/>
    </row>
    <row r="18" spans="3:31" ht="11.25">
      <c r="C18" s="104"/>
      <c r="D18" s="105"/>
      <c r="E18" s="105"/>
      <c r="F18" s="105"/>
      <c r="G18" s="105"/>
      <c r="H18" s="105"/>
      <c r="I18" s="105"/>
      <c r="J18" s="102"/>
      <c r="K18" s="104"/>
      <c r="L18" s="105"/>
      <c r="M18" s="105"/>
      <c r="N18" s="105"/>
      <c r="O18" s="105"/>
      <c r="P18" s="105"/>
      <c r="Q18" s="105"/>
      <c r="R18" s="105"/>
      <c r="S18" s="105"/>
      <c r="T18" s="105"/>
      <c r="U18" s="102"/>
      <c r="V18" s="104"/>
      <c r="X18" s="104"/>
      <c r="AB18" s="105"/>
      <c r="AC18" s="105"/>
      <c r="AD18" s="105"/>
      <c r="AE18" s="105"/>
    </row>
    <row r="19" spans="3:31" ht="11.25">
      <c r="C19" s="104"/>
      <c r="D19" s="105"/>
      <c r="E19" s="105"/>
      <c r="F19" s="105"/>
      <c r="G19" s="105"/>
      <c r="H19" s="105"/>
      <c r="I19" s="105"/>
      <c r="J19" s="102"/>
      <c r="K19" s="104"/>
      <c r="L19" s="105"/>
      <c r="M19" s="105"/>
      <c r="N19" s="105"/>
      <c r="O19" s="105"/>
      <c r="P19" s="105"/>
      <c r="Q19" s="105"/>
      <c r="R19" s="105"/>
      <c r="S19" s="105"/>
      <c r="T19" s="105"/>
      <c r="U19" s="102"/>
      <c r="V19" s="104"/>
      <c r="X19" s="104"/>
      <c r="AB19" s="105"/>
      <c r="AC19" s="105"/>
      <c r="AD19" s="105"/>
      <c r="AE19" s="105"/>
    </row>
    <row r="20" spans="3:31" ht="11.25">
      <c r="C20" s="104"/>
      <c r="D20" s="105"/>
      <c r="E20" s="105"/>
      <c r="F20" s="105"/>
      <c r="G20" s="105"/>
      <c r="H20" s="105"/>
      <c r="I20" s="105"/>
      <c r="J20" s="102"/>
      <c r="K20" s="104"/>
      <c r="L20" s="105"/>
      <c r="M20" s="105"/>
      <c r="N20" s="105"/>
      <c r="O20" s="105"/>
      <c r="P20" s="105"/>
      <c r="Q20" s="105"/>
      <c r="R20" s="105"/>
      <c r="S20" s="105"/>
      <c r="T20" s="105"/>
      <c r="U20" s="102"/>
      <c r="V20" s="104"/>
      <c r="X20" s="104"/>
      <c r="AB20" s="105"/>
      <c r="AC20" s="105"/>
      <c r="AD20" s="105"/>
      <c r="AE20" s="105"/>
    </row>
    <row r="21" spans="3:31" ht="11.25">
      <c r="C21" s="104"/>
      <c r="D21" s="105"/>
      <c r="E21" s="105"/>
      <c r="F21" s="105"/>
      <c r="G21" s="105"/>
      <c r="H21" s="105"/>
      <c r="I21" s="105"/>
      <c r="J21" s="102"/>
      <c r="K21" s="104"/>
      <c r="L21" s="105"/>
      <c r="M21" s="105"/>
      <c r="N21" s="105"/>
      <c r="O21" s="105"/>
      <c r="P21" s="105"/>
      <c r="Q21" s="105"/>
      <c r="R21" s="105"/>
      <c r="S21" s="105"/>
      <c r="T21" s="105"/>
      <c r="U21" s="102"/>
      <c r="V21" s="104"/>
      <c r="X21" s="104"/>
      <c r="AB21" s="105"/>
      <c r="AC21" s="105"/>
      <c r="AD21" s="105"/>
      <c r="AE21" s="105"/>
    </row>
    <row r="22" spans="3:24" ht="11.25">
      <c r="C22" s="104"/>
      <c r="D22" s="105"/>
      <c r="E22" s="105"/>
      <c r="F22" s="105"/>
      <c r="G22" s="105"/>
      <c r="H22" s="105"/>
      <c r="I22" s="105"/>
      <c r="J22" s="102"/>
      <c r="K22" s="104"/>
      <c r="L22" s="105"/>
      <c r="M22" s="105"/>
      <c r="N22" s="105"/>
      <c r="O22" s="105"/>
      <c r="P22" s="105"/>
      <c r="Q22" s="105"/>
      <c r="R22" s="105"/>
      <c r="S22" s="105"/>
      <c r="T22" s="105"/>
      <c r="U22" s="102"/>
      <c r="V22" s="104"/>
      <c r="X22" s="104"/>
    </row>
    <row r="23" spans="3:24" ht="11.25">
      <c r="C23" s="104"/>
      <c r="D23" s="105"/>
      <c r="E23" s="105"/>
      <c r="F23" s="105"/>
      <c r="G23" s="105"/>
      <c r="H23" s="105"/>
      <c r="I23" s="105"/>
      <c r="J23" s="102"/>
      <c r="K23" s="104"/>
      <c r="L23" s="105"/>
      <c r="M23" s="105"/>
      <c r="N23" s="105"/>
      <c r="O23" s="105"/>
      <c r="P23" s="105"/>
      <c r="Q23" s="105"/>
      <c r="R23" s="105"/>
      <c r="S23" s="105"/>
      <c r="T23" s="105"/>
      <c r="U23" s="102"/>
      <c r="V23" s="104"/>
      <c r="X23" s="104"/>
    </row>
    <row r="24" spans="3:24" ht="11.25">
      <c r="C24" s="104"/>
      <c r="D24" s="105"/>
      <c r="E24" s="105"/>
      <c r="F24" s="105"/>
      <c r="G24" s="105"/>
      <c r="H24" s="105"/>
      <c r="I24" s="105"/>
      <c r="J24" s="102"/>
      <c r="K24" s="104"/>
      <c r="L24" s="105"/>
      <c r="M24" s="105"/>
      <c r="N24" s="105"/>
      <c r="O24" s="105"/>
      <c r="P24" s="105"/>
      <c r="Q24" s="105"/>
      <c r="R24" s="105"/>
      <c r="S24" s="105"/>
      <c r="T24" s="105"/>
      <c r="U24" s="102"/>
      <c r="V24" s="104"/>
      <c r="X24" s="104"/>
    </row>
    <row r="25" spans="3:24" ht="11.25">
      <c r="C25" s="104"/>
      <c r="D25" s="105"/>
      <c r="E25" s="105"/>
      <c r="F25" s="105"/>
      <c r="G25" s="105"/>
      <c r="H25" s="105"/>
      <c r="I25" s="105"/>
      <c r="J25" s="102"/>
      <c r="K25" s="104"/>
      <c r="L25" s="105"/>
      <c r="M25" s="105"/>
      <c r="N25" s="105"/>
      <c r="O25" s="105"/>
      <c r="P25" s="105"/>
      <c r="Q25" s="105"/>
      <c r="R25" s="105"/>
      <c r="S25" s="105"/>
      <c r="T25" s="105"/>
      <c r="U25" s="102"/>
      <c r="V25" s="104"/>
      <c r="X25" s="104"/>
    </row>
    <row r="26" spans="3:24" ht="11.25">
      <c r="C26" s="104"/>
      <c r="D26" s="105"/>
      <c r="E26" s="105"/>
      <c r="F26" s="105"/>
      <c r="G26" s="105"/>
      <c r="H26" s="105"/>
      <c r="I26" s="105"/>
      <c r="J26" s="102"/>
      <c r="K26" s="104"/>
      <c r="L26" s="105"/>
      <c r="M26" s="105"/>
      <c r="N26" s="105"/>
      <c r="O26" s="105"/>
      <c r="P26" s="105"/>
      <c r="Q26" s="105"/>
      <c r="R26" s="105"/>
      <c r="S26" s="105"/>
      <c r="T26" s="105"/>
      <c r="U26" s="102"/>
      <c r="V26" s="104"/>
      <c r="X26" s="104"/>
    </row>
    <row r="27" spans="3:24" ht="11.25">
      <c r="C27" s="104"/>
      <c r="D27" s="105"/>
      <c r="E27" s="105"/>
      <c r="F27" s="105"/>
      <c r="G27" s="105"/>
      <c r="H27" s="105"/>
      <c r="I27" s="105"/>
      <c r="J27" s="102"/>
      <c r="K27" s="104"/>
      <c r="L27" s="105"/>
      <c r="M27" s="105"/>
      <c r="N27" s="105"/>
      <c r="O27" s="105"/>
      <c r="P27" s="105"/>
      <c r="Q27" s="105"/>
      <c r="R27" s="105"/>
      <c r="S27" s="105"/>
      <c r="T27" s="105"/>
      <c r="U27" s="102"/>
      <c r="V27" s="104"/>
      <c r="X27" s="104"/>
    </row>
    <row r="28" spans="3:24" ht="11.25">
      <c r="C28" s="104"/>
      <c r="D28" s="105"/>
      <c r="E28" s="105"/>
      <c r="F28" s="105"/>
      <c r="G28" s="105"/>
      <c r="H28" s="105"/>
      <c r="I28" s="105"/>
      <c r="J28" s="102"/>
      <c r="K28" s="104"/>
      <c r="L28" s="105"/>
      <c r="M28" s="105"/>
      <c r="N28" s="105"/>
      <c r="O28" s="105"/>
      <c r="P28" s="105"/>
      <c r="Q28" s="105"/>
      <c r="R28" s="105"/>
      <c r="S28" s="105"/>
      <c r="T28" s="105"/>
      <c r="U28" s="102"/>
      <c r="V28" s="104"/>
      <c r="X28" s="104"/>
    </row>
    <row r="29" spans="3:27" ht="11.25">
      <c r="C29" s="104"/>
      <c r="D29" s="105"/>
      <c r="E29" s="105"/>
      <c r="F29" s="105"/>
      <c r="G29" s="105"/>
      <c r="H29" s="105"/>
      <c r="I29" s="105"/>
      <c r="J29" s="102"/>
      <c r="K29" s="104"/>
      <c r="L29" s="105"/>
      <c r="M29" s="105"/>
      <c r="N29" s="105"/>
      <c r="O29" s="105"/>
      <c r="P29" s="105"/>
      <c r="Q29" s="105"/>
      <c r="R29" s="105"/>
      <c r="S29" s="105"/>
      <c r="T29" s="105"/>
      <c r="U29" s="102"/>
      <c r="V29" s="104"/>
      <c r="X29" s="104"/>
      <c r="Z29" s="217"/>
      <c r="AA29" s="217"/>
    </row>
    <row r="30" spans="3:25" ht="11.25">
      <c r="C30" s="104"/>
      <c r="D30" s="105"/>
      <c r="E30" s="105"/>
      <c r="F30" s="105"/>
      <c r="G30" s="105"/>
      <c r="H30" s="105"/>
      <c r="I30" s="105"/>
      <c r="J30" s="102"/>
      <c r="K30" s="104"/>
      <c r="L30" s="105"/>
      <c r="M30" s="105"/>
      <c r="N30" s="105"/>
      <c r="O30" s="105"/>
      <c r="P30" s="105"/>
      <c r="Q30" s="105"/>
      <c r="R30" s="105"/>
      <c r="S30" s="105"/>
      <c r="T30" s="105"/>
      <c r="U30" s="102"/>
      <c r="V30" s="104"/>
      <c r="X30" s="104"/>
      <c r="Y30" s="101"/>
    </row>
    <row r="31" spans="3:25" ht="11.25">
      <c r="C31" s="104"/>
      <c r="D31" s="105"/>
      <c r="E31" s="105"/>
      <c r="F31" s="105"/>
      <c r="G31" s="105"/>
      <c r="H31" s="105"/>
      <c r="I31" s="105"/>
      <c r="J31" s="102"/>
      <c r="K31" s="104"/>
      <c r="L31" s="105"/>
      <c r="M31" s="105"/>
      <c r="N31" s="105"/>
      <c r="O31" s="105"/>
      <c r="P31" s="105"/>
      <c r="Q31" s="105"/>
      <c r="R31" s="105"/>
      <c r="S31" s="105"/>
      <c r="T31" s="105"/>
      <c r="U31" s="102"/>
      <c r="V31" s="104"/>
      <c r="X31" s="104"/>
      <c r="Y31" s="101"/>
    </row>
    <row r="32" spans="3:29" ht="11.25">
      <c r="C32" s="104"/>
      <c r="D32" s="105"/>
      <c r="E32" s="105"/>
      <c r="F32" s="105"/>
      <c r="G32" s="105"/>
      <c r="H32" s="105"/>
      <c r="I32" s="105"/>
      <c r="J32" s="102"/>
      <c r="K32" s="104"/>
      <c r="L32" s="105"/>
      <c r="M32" s="105"/>
      <c r="N32" s="105"/>
      <c r="O32" s="105"/>
      <c r="P32" s="105"/>
      <c r="Q32" s="105"/>
      <c r="R32" s="105"/>
      <c r="S32" s="105"/>
      <c r="T32" s="105"/>
      <c r="U32" s="102"/>
      <c r="V32" s="104"/>
      <c r="X32" s="104"/>
      <c r="Y32" s="101"/>
      <c r="AC32" s="101"/>
    </row>
    <row r="33" spans="3:29" ht="11.25">
      <c r="C33" s="104"/>
      <c r="D33" s="105"/>
      <c r="E33" s="105"/>
      <c r="F33" s="105"/>
      <c r="G33" s="105"/>
      <c r="H33" s="105"/>
      <c r="I33" s="105"/>
      <c r="J33" s="102"/>
      <c r="K33" s="104"/>
      <c r="L33" s="105"/>
      <c r="M33" s="105"/>
      <c r="N33" s="105"/>
      <c r="O33" s="105"/>
      <c r="P33" s="105"/>
      <c r="Q33" s="105"/>
      <c r="R33" s="105"/>
      <c r="S33" s="105"/>
      <c r="T33" s="105"/>
      <c r="U33" s="102"/>
      <c r="V33" s="104"/>
      <c r="X33" s="104"/>
      <c r="Y33" s="101"/>
      <c r="AC33" s="101"/>
    </row>
    <row r="34" spans="3:29" ht="11.25">
      <c r="C34" s="104"/>
      <c r="D34" s="105"/>
      <c r="E34" s="105"/>
      <c r="F34" s="105"/>
      <c r="G34" s="105"/>
      <c r="H34" s="105"/>
      <c r="I34" s="105"/>
      <c r="J34" s="102"/>
      <c r="K34" s="104"/>
      <c r="L34" s="105"/>
      <c r="M34" s="105"/>
      <c r="N34" s="105"/>
      <c r="O34" s="105"/>
      <c r="P34" s="105"/>
      <c r="Q34" s="105"/>
      <c r="R34" s="105"/>
      <c r="S34" s="105"/>
      <c r="T34" s="105"/>
      <c r="U34" s="102"/>
      <c r="V34" s="104"/>
      <c r="X34" s="104"/>
      <c r="Y34" s="101"/>
      <c r="AC34" s="101"/>
    </row>
    <row r="35" ht="11.25">
      <c r="Y35" s="101"/>
    </row>
    <row r="36" ht="11.25">
      <c r="Y36" s="101"/>
    </row>
    <row r="37" ht="11.25">
      <c r="Y37" s="101"/>
    </row>
    <row r="38" ht="11.25">
      <c r="Y38" s="101"/>
    </row>
    <row r="39" ht="11.25">
      <c r="Y39" s="101"/>
    </row>
    <row r="40" ht="11.25">
      <c r="Y40" s="101"/>
    </row>
    <row r="41" ht="11.25">
      <c r="Y41" s="101"/>
    </row>
    <row r="42" ht="11.25">
      <c r="Y42" s="101"/>
    </row>
    <row r="43" ht="11.25">
      <c r="Y43" s="101"/>
    </row>
    <row r="44" spans="25:26" ht="11.25">
      <c r="Y44" s="101"/>
      <c r="Z44" s="101"/>
    </row>
    <row r="45" ht="11.25">
      <c r="Z45" s="101"/>
    </row>
    <row r="46" ht="11.25">
      <c r="Z46" s="101"/>
    </row>
    <row r="48" ht="11.25">
      <c r="AC48" s="101"/>
    </row>
    <row r="49" spans="25:29" ht="11.25">
      <c r="Y49" s="101"/>
      <c r="AC49" s="101"/>
    </row>
    <row r="50" ht="11.25">
      <c r="Y50" s="101"/>
    </row>
    <row r="51" ht="11.25">
      <c r="Y51" s="101"/>
    </row>
    <row r="52" ht="11.25">
      <c r="Y52" s="101"/>
    </row>
    <row r="53" ht="11.25">
      <c r="Y53" s="101"/>
    </row>
  </sheetData>
  <sheetProtection/>
  <mergeCells count="10">
    <mergeCell ref="V1:V2"/>
    <mergeCell ref="X1:X2"/>
    <mergeCell ref="Z1:Z2"/>
    <mergeCell ref="AA1:AA2"/>
    <mergeCell ref="W1:W2"/>
    <mergeCell ref="A1:A2"/>
    <mergeCell ref="B1:B2"/>
    <mergeCell ref="K1:U1"/>
    <mergeCell ref="C1:J1"/>
    <mergeCell ref="Y1:Y2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Siri Maley</dc:creator>
  <cp:keywords/>
  <dc:description/>
  <cp:lastModifiedBy>Siri Maley</cp:lastModifiedBy>
  <cp:lastPrinted>2010-07-08T19:28:27Z</cp:lastPrinted>
  <dcterms:created xsi:type="dcterms:W3CDTF">2010-03-09T18:13:19Z</dcterms:created>
  <dcterms:modified xsi:type="dcterms:W3CDTF">2010-07-08T19:38:01Z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