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IM Motor" sheetId="2" r:id="rId2"/>
    <sheet name="Minicim" sheetId="3" r:id="rId3"/>
    <sheet name="Bag Motor" sheetId="4" r:id="rId4"/>
    <sheet name="am-0912" sheetId="5" r:id="rId5"/>
    <sheet name="am-0914" sheetId="6" r:id="rId6"/>
    <sheet name="am02193" sheetId="7" r:id="rId7"/>
    <sheet name="am-2235" sheetId="8" r:id="rId8"/>
    <sheet name="RS-390" sheetId="9" r:id="rId9"/>
    <sheet name="RS-395" sheetId="10" r:id="rId10"/>
    <sheet name="RS-540" sheetId="11" r:id="rId11"/>
    <sheet name="RS-545" sheetId="12" r:id="rId12"/>
    <sheet name="RS-550" sheetId="13" r:id="rId13"/>
    <sheet name="RS-775" sheetId="14" r:id="rId14"/>
    <sheet name="Denso Window Motor" sheetId="15" r:id="rId15"/>
  </sheets>
  <definedNames/>
  <calcPr fullCalcOnLoad="1"/>
</workbook>
</file>

<file path=xl/sharedStrings.xml><?xml version="1.0" encoding="utf-8"?>
<sst xmlns="http://schemas.openxmlformats.org/spreadsheetml/2006/main" count="185" uniqueCount="49">
  <si>
    <t>Torque</t>
  </si>
  <si>
    <t>Speed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</si>
  <si>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</si>
  <si>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</si>
  <si>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</si>
  <si>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</si>
  <si>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</si>
  <si>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</si>
  <si>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</si>
  <si>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</si>
  <si>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A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</si>
  <si>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</si>
  <si>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</si>
  <si>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</si>
  <si>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</si>
  <si>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</si>
  <si>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Unloaded</t>
  </si>
  <si>
    <t>Number</t>
  </si>
  <si>
    <t>Available</t>
  </si>
  <si>
    <t>Motor</t>
  </si>
  <si>
    <t xml:space="preserve">Minicim </t>
  </si>
  <si>
    <t>Bag Motor</t>
  </si>
  <si>
    <t>am-0912</t>
  </si>
  <si>
    <t>am-0914</t>
  </si>
  <si>
    <t>am-2193</t>
  </si>
  <si>
    <t>am-2235 (Snow Blower)</t>
  </si>
  <si>
    <t>BaneBots RS395-12</t>
  </si>
  <si>
    <t>BaneBots RS550-12</t>
  </si>
  <si>
    <t>BaneBots RS540-12</t>
  </si>
  <si>
    <t>BaneBots RS775-12</t>
  </si>
  <si>
    <t>BaneBots RS390-12</t>
  </si>
  <si>
    <t>BaneBots RS545-12</t>
  </si>
  <si>
    <t>M</t>
  </si>
  <si>
    <r>
      <t>(lb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</t>
    </r>
  </si>
  <si>
    <t>Denso Throttle Control</t>
  </si>
  <si>
    <t>Denso Window Motor</t>
  </si>
  <si>
    <t>2013 Motor Specifications</t>
  </si>
  <si>
    <r>
      <t xml:space="preserve">t </t>
    </r>
    <r>
      <rPr>
        <sz val="10"/>
        <rFont val="Arial"/>
        <family val="2"/>
      </rPr>
      <t>(ft 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</si>
  <si>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VEX 2-wire motor 393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</si>
  <si>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7.2 Volts DC</t>
    </r>
  </si>
  <si>
    <t>CIM Motor</t>
  </si>
  <si>
    <t>Minicim Motor</t>
  </si>
  <si>
    <t>RS-390</t>
  </si>
  <si>
    <t>RS-395</t>
  </si>
  <si>
    <t>RS-540</t>
  </si>
  <si>
    <t>RS-545</t>
  </si>
  <si>
    <t>RS-550</t>
  </si>
  <si>
    <t>RS-775</t>
  </si>
  <si>
    <t>am-2235 (Snow Blower Motor)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</si>
</sst>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9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20"/>
      <name val="Arial"/>
      <family val="2"/>
    </font>
    <font>
      <sz val="10"/>
      <name val="Symbol"/>
      <family val="1"/>
    </font>
    <font>
      <sz val="1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165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'CIM Motor'!$B$3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Motor'!$A$5:$A$41</c:f>
              <c:numCache/>
            </c:numRef>
          </c:xVal>
          <c:yVal>
            <c:numRef>
              <c:f>'CIM Motor'!$B$5:$B$41</c:f>
              <c:numCache/>
            </c:numRef>
          </c:yVal>
          <c:smooth val="1"/>
        </c:ser>
        <c:ser>
          <c:idx val="3"/>
          <c:order val="3"/>
          <c:tx>
            <c:strRef>
              <c:f>'CIM Motor'!$E$3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Motor'!$A$5:$A$41</c:f>
              <c:numCache/>
            </c:numRef>
          </c:xVal>
          <c:yVal>
            <c:numRef>
              <c:f>'CIM Motor'!$E$5:$E$41</c:f>
              <c:numCache/>
            </c:numRef>
          </c:yVal>
          <c:smooth val="1"/>
        </c:ser>
        <c:axId val="22396040"/>
        <c:axId val="237769"/>
      </c:scatterChart>
      <c:scatterChart>
        <c:scatterStyle val="lineMarker"/>
        <c:varyColors val="0"/>
        <c:ser>
          <c:idx val="1"/>
          <c:order val="1"/>
          <c:tx>
            <c:strRef>
              <c:f>'CIM Motor'!$C$3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Motor'!$A$5:$A$41</c:f>
              <c:numCache/>
            </c:numRef>
          </c:xVal>
          <c:yVal>
            <c:numRef>
              <c:f>'CIM Motor'!$C$5:$C$41</c:f>
              <c:numCache/>
            </c:numRef>
          </c:yVal>
          <c:smooth val="0"/>
        </c:ser>
        <c:ser>
          <c:idx val="2"/>
          <c:order val="2"/>
          <c:tx>
            <c:strRef>
              <c:f>'CIM Motor'!$D$3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Motor'!$A$5:$A$41</c:f>
              <c:numCache/>
            </c:numRef>
          </c:xVal>
          <c:yVal>
            <c:numRef>
              <c:f>'CIM Motor'!$D$5:$D$41</c:f>
              <c:numCache/>
            </c:numRef>
          </c:yVal>
          <c:smooth val="0"/>
        </c:ser>
        <c:axId val="2139922"/>
        <c:axId val="19259299"/>
      </c:scatterChart>
      <c:valAx>
        <c:axId val="22396040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769"/>
        <c:crosses val="autoZero"/>
        <c:crossBetween val="midCat"/>
        <c:dispUnits/>
      </c:valAx>
      <c:valAx>
        <c:axId val="23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96040"/>
        <c:crosses val="autoZero"/>
        <c:crossBetween val="midCat"/>
        <c:dispUnits/>
      </c:valAx>
      <c:valAx>
        <c:axId val="2139922"/>
        <c:scaling>
          <c:orientation val="minMax"/>
        </c:scaling>
        <c:axPos val="b"/>
        <c:delete val="1"/>
        <c:majorTickMark val="in"/>
        <c:minorTickMark val="none"/>
        <c:tickLblPos val="nextTo"/>
        <c:crossAx val="19259299"/>
        <c:crosses val="max"/>
        <c:crossBetween val="midCat"/>
        <c:dispUnits/>
      </c:valAx>
      <c:valAx>
        <c:axId val="1925929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39922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RS-390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'RS-390'!$B$3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'RS-390'!$A$5:$A$41</c:f>
              <c:numCache/>
            </c:numRef>
          </c:xVal>
          <c:yVal>
            <c:numRef>
              <c:f>'RS-390'!$B$5:$B$41</c:f>
              <c:numCache/>
            </c:numRef>
          </c:yVal>
          <c:smooth val="1"/>
        </c:ser>
        <c:ser>
          <c:idx val="3"/>
          <c:order val="3"/>
          <c:tx>
            <c:strRef>
              <c:f>'RS-390'!$E$3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'RS-390'!$A$5:$A$41</c:f>
              <c:numCache/>
            </c:numRef>
          </c:xVal>
          <c:yVal>
            <c:numRef>
              <c:f>'RS-390'!$E$5:$E$41</c:f>
              <c:numCache/>
            </c:numRef>
          </c:yVal>
          <c:smooth val="1"/>
        </c:ser>
        <c:axId val="17006684"/>
        <c:axId val="18842429"/>
      </c:scatterChart>
      <c:scatterChart>
        <c:scatterStyle val="lineMarker"/>
        <c:varyColors val="0"/>
        <c:ser>
          <c:idx val="1"/>
          <c:order val="1"/>
          <c:tx>
            <c:strRef>
              <c:f>'RS-390'!$C$3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'RS-390'!$A$5:$A$41</c:f>
              <c:numCache/>
            </c:numRef>
          </c:xVal>
          <c:yVal>
            <c:numRef>
              <c:f>'RS-390'!$C$5:$C$41</c:f>
              <c:numCache/>
            </c:numRef>
          </c:yVal>
          <c:smooth val="0"/>
        </c:ser>
        <c:ser>
          <c:idx val="2"/>
          <c:order val="2"/>
          <c:tx>
            <c:strRef>
              <c:f>'RS-390'!$D$3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'RS-390'!$A$5:$A$41</c:f>
              <c:numCache/>
            </c:numRef>
          </c:xVal>
          <c:yVal>
            <c:numRef>
              <c:f>'RS-390'!$D$5:$D$41</c:f>
              <c:numCache/>
            </c:numRef>
          </c:yVal>
          <c:smooth val="0"/>
        </c:ser>
        <c:axId val="35364134"/>
        <c:axId val="49841751"/>
      </c:scatterChart>
      <c:valAx>
        <c:axId val="1700668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2429"/>
        <c:crosses val="autoZero"/>
        <c:crossBetween val="midCat"/>
        <c:dispUnits/>
      </c:valAx>
      <c:valAx>
        <c:axId val="1884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35364134"/>
        <c:scaling>
          <c:orientation val="minMax"/>
        </c:scaling>
        <c:axPos val="b"/>
        <c:delete val="1"/>
        <c:majorTickMark val="in"/>
        <c:minorTickMark val="none"/>
        <c:tickLblPos val="nextTo"/>
        <c:crossAx val="49841751"/>
        <c:crosses val="max"/>
        <c:crossBetween val="midCat"/>
        <c:dispUnits/>
      </c:valAx>
      <c:valAx>
        <c:axId val="4984175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3641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RS-395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'RS-395'!$B$3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'RS-395'!$A$5:$A$41</c:f>
              <c:numCache/>
            </c:numRef>
          </c:xVal>
          <c:yVal>
            <c:numRef>
              <c:f>'RS-395'!$B$5:$B$41</c:f>
              <c:numCache/>
            </c:numRef>
          </c:yVal>
          <c:smooth val="1"/>
        </c:ser>
        <c:ser>
          <c:idx val="3"/>
          <c:order val="3"/>
          <c:tx>
            <c:strRef>
              <c:f>'RS-395'!$E$3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'RS-395'!$A$5:$A$41</c:f>
              <c:numCache/>
            </c:numRef>
          </c:xVal>
          <c:yVal>
            <c:numRef>
              <c:f>'RS-395'!$E$5:$E$41</c:f>
              <c:numCache/>
            </c:numRef>
          </c:yVal>
          <c:smooth val="1"/>
        </c:ser>
        <c:axId val="45922576"/>
        <c:axId val="10650001"/>
      </c:scatterChart>
      <c:scatterChart>
        <c:scatterStyle val="lineMarker"/>
        <c:varyColors val="0"/>
        <c:ser>
          <c:idx val="1"/>
          <c:order val="1"/>
          <c:tx>
            <c:strRef>
              <c:f>'RS-395'!$C$3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'RS-395'!$A$5:$A$41</c:f>
              <c:numCache/>
            </c:numRef>
          </c:xVal>
          <c:yVal>
            <c:numRef>
              <c:f>'RS-395'!$C$5:$C$41</c:f>
              <c:numCache/>
            </c:numRef>
          </c:yVal>
          <c:smooth val="0"/>
        </c:ser>
        <c:ser>
          <c:idx val="2"/>
          <c:order val="2"/>
          <c:tx>
            <c:strRef>
              <c:f>'RS-395'!$D$3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'RS-395'!$A$5:$A$41</c:f>
              <c:numCache/>
            </c:numRef>
          </c:xVal>
          <c:yVal>
            <c:numRef>
              <c:f>'RS-395'!$D$5:$D$41</c:f>
              <c:numCache/>
            </c:numRef>
          </c:yVal>
          <c:smooth val="0"/>
        </c:ser>
        <c:axId val="28741146"/>
        <c:axId val="57343723"/>
      </c:scatterChart>
      <c:valAx>
        <c:axId val="45922576"/>
        <c:scaling>
          <c:orientation val="minMax"/>
          <c:max val="0.0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crossBetween val="midCat"/>
        <c:dispUnits/>
      </c:valAx>
      <c:valAx>
        <c:axId val="1065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922576"/>
        <c:crosses val="autoZero"/>
        <c:crossBetween val="midCat"/>
        <c:dispUnits/>
      </c:valAx>
      <c:valAx>
        <c:axId val="28741146"/>
        <c:scaling>
          <c:orientation val="minMax"/>
        </c:scaling>
        <c:axPos val="b"/>
        <c:delete val="1"/>
        <c:majorTickMark val="in"/>
        <c:minorTickMark val="none"/>
        <c:tickLblPos val="nextTo"/>
        <c:crossAx val="57343723"/>
        <c:crosses val="max"/>
        <c:crossBetween val="midCat"/>
        <c:dispUnits/>
      </c:valAx>
      <c:valAx>
        <c:axId val="5734372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411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RS-540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'RS-540'!$B$3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'RS-540'!$A$5:$A$41</c:f>
              <c:numCache/>
            </c:numRef>
          </c:xVal>
          <c:yVal>
            <c:numRef>
              <c:f>'RS-540'!$B$5:$B$41</c:f>
              <c:numCache/>
            </c:numRef>
          </c:yVal>
          <c:smooth val="1"/>
        </c:ser>
        <c:ser>
          <c:idx val="3"/>
          <c:order val="3"/>
          <c:tx>
            <c:strRef>
              <c:f>'RS-540'!$E$3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'RS-540'!$A$5:$A$41</c:f>
              <c:numCache/>
            </c:numRef>
          </c:xVal>
          <c:yVal>
            <c:numRef>
              <c:f>'RS-540'!$E$5:$E$41</c:f>
              <c:numCache/>
            </c:numRef>
          </c:yVal>
          <c:smooth val="1"/>
        </c:ser>
        <c:axId val="46331460"/>
        <c:axId val="14329957"/>
      </c:scatterChart>
      <c:scatterChart>
        <c:scatterStyle val="lineMarker"/>
        <c:varyColors val="0"/>
        <c:ser>
          <c:idx val="1"/>
          <c:order val="1"/>
          <c:tx>
            <c:strRef>
              <c:f>'RS-540'!$C$3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'RS-540'!$A$5:$A$41</c:f>
              <c:numCache/>
            </c:numRef>
          </c:xVal>
          <c:yVal>
            <c:numRef>
              <c:f>'RS-540'!$C$5:$C$41</c:f>
              <c:numCache/>
            </c:numRef>
          </c:yVal>
          <c:smooth val="0"/>
        </c:ser>
        <c:ser>
          <c:idx val="2"/>
          <c:order val="2"/>
          <c:tx>
            <c:strRef>
              <c:f>'RS-540'!$D$3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'RS-540'!$A$5:$A$41</c:f>
              <c:numCache/>
            </c:numRef>
          </c:xVal>
          <c:yVal>
            <c:numRef>
              <c:f>'RS-540'!$D$5:$D$41</c:f>
              <c:numCache/>
            </c:numRef>
          </c:yVal>
          <c:smooth val="0"/>
        </c:ser>
        <c:axId val="61860750"/>
        <c:axId val="19875839"/>
      </c:scatterChart>
      <c:valAx>
        <c:axId val="46331460"/>
        <c:scaling>
          <c:orientation val="minMax"/>
          <c:max val="0.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midCat"/>
        <c:dispUnits/>
      </c:valAx>
      <c:valAx>
        <c:axId val="14329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31460"/>
        <c:crosses val="autoZero"/>
        <c:crossBetween val="midCat"/>
        <c:dispUnits/>
      </c:valAx>
      <c:valAx>
        <c:axId val="61860750"/>
        <c:scaling>
          <c:orientation val="minMax"/>
        </c:scaling>
        <c:axPos val="b"/>
        <c:delete val="1"/>
        <c:majorTickMark val="in"/>
        <c:minorTickMark val="none"/>
        <c:tickLblPos val="nextTo"/>
        <c:crossAx val="19875839"/>
        <c:crosses val="max"/>
        <c:crossBetween val="midCat"/>
        <c:dispUnits/>
      </c:valAx>
      <c:valAx>
        <c:axId val="19875839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8607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RS-545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'RS-545'!$B$3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'RS-545'!$A$5:$A$41</c:f>
              <c:numCache/>
            </c:numRef>
          </c:xVal>
          <c:yVal>
            <c:numRef>
              <c:f>'RS-545'!$B$5:$B$41</c:f>
              <c:numCache/>
            </c:numRef>
          </c:yVal>
          <c:smooth val="1"/>
        </c:ser>
        <c:ser>
          <c:idx val="3"/>
          <c:order val="3"/>
          <c:tx>
            <c:strRef>
              <c:f>'RS-545'!$E$3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'RS-545'!$A$5:$A$41</c:f>
              <c:numCache/>
            </c:numRef>
          </c:xVal>
          <c:yVal>
            <c:numRef>
              <c:f>'RS-545'!$E$5:$E$41</c:f>
              <c:numCache/>
            </c:numRef>
          </c:yVal>
          <c:smooth val="1"/>
        </c:ser>
        <c:axId val="44664824"/>
        <c:axId val="66439097"/>
      </c:scatterChart>
      <c:scatterChart>
        <c:scatterStyle val="lineMarker"/>
        <c:varyColors val="0"/>
        <c:ser>
          <c:idx val="1"/>
          <c:order val="1"/>
          <c:tx>
            <c:strRef>
              <c:f>'RS-545'!$C$3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'RS-545'!$A$5:$A$41</c:f>
              <c:numCache/>
            </c:numRef>
          </c:xVal>
          <c:yVal>
            <c:numRef>
              <c:f>'RS-545'!$C$5:$C$41</c:f>
              <c:numCache/>
            </c:numRef>
          </c:yVal>
          <c:smooth val="0"/>
        </c:ser>
        <c:ser>
          <c:idx val="2"/>
          <c:order val="2"/>
          <c:tx>
            <c:strRef>
              <c:f>'RS-545'!$D$3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'RS-545'!$A$5:$A$41</c:f>
              <c:numCache/>
            </c:numRef>
          </c:xVal>
          <c:yVal>
            <c:numRef>
              <c:f>'RS-545'!$D$5:$D$41</c:f>
              <c:numCache/>
            </c:numRef>
          </c:yVal>
          <c:smooth val="0"/>
        </c:ser>
        <c:axId val="61080962"/>
        <c:axId val="12857747"/>
      </c:scatterChart>
      <c:valAx>
        <c:axId val="44664824"/>
        <c:scaling>
          <c:orientation val="minMax"/>
          <c:max val="0.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crossBetween val="midCat"/>
        <c:dispUnits/>
      </c:val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64824"/>
        <c:crosses val="autoZero"/>
        <c:crossBetween val="midCat"/>
        <c:dispUnits/>
      </c:valAx>
      <c:valAx>
        <c:axId val="61080962"/>
        <c:scaling>
          <c:orientation val="minMax"/>
        </c:scaling>
        <c:axPos val="b"/>
        <c:delete val="1"/>
        <c:majorTickMark val="in"/>
        <c:minorTickMark val="none"/>
        <c:tickLblPos val="nextTo"/>
        <c:crossAx val="12857747"/>
        <c:crosses val="max"/>
        <c:crossBetween val="midCat"/>
        <c:dispUnits/>
      </c:valAx>
      <c:valAx>
        <c:axId val="12857747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0809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RS-550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'RS-550'!$B$3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'RS-550'!$A$5:$A$41</c:f>
              <c:numCache/>
            </c:numRef>
          </c:xVal>
          <c:yVal>
            <c:numRef>
              <c:f>'RS-550'!$B$5:$B$41</c:f>
              <c:numCache/>
            </c:numRef>
          </c:yVal>
          <c:smooth val="1"/>
        </c:ser>
        <c:ser>
          <c:idx val="3"/>
          <c:order val="3"/>
          <c:tx>
            <c:strRef>
              <c:f>'RS-550'!$E$3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'RS-550'!$A$5:$A$41</c:f>
              <c:numCache/>
            </c:numRef>
          </c:xVal>
          <c:yVal>
            <c:numRef>
              <c:f>'RS-550'!$E$5:$E$41</c:f>
              <c:numCache/>
            </c:numRef>
          </c:yVal>
          <c:smooth val="1"/>
        </c:ser>
        <c:axId val="48610860"/>
        <c:axId val="34844557"/>
      </c:scatterChart>
      <c:scatterChart>
        <c:scatterStyle val="lineMarker"/>
        <c:varyColors val="0"/>
        <c:ser>
          <c:idx val="1"/>
          <c:order val="1"/>
          <c:tx>
            <c:strRef>
              <c:f>'RS-550'!$C$3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'RS-550'!$A$5:$A$41</c:f>
              <c:numCache/>
            </c:numRef>
          </c:xVal>
          <c:yVal>
            <c:numRef>
              <c:f>'RS-550'!$C$5:$C$41</c:f>
              <c:numCache/>
            </c:numRef>
          </c:yVal>
          <c:smooth val="0"/>
        </c:ser>
        <c:ser>
          <c:idx val="2"/>
          <c:order val="2"/>
          <c:tx>
            <c:strRef>
              <c:f>'RS-550'!$D$3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'RS-550'!$A$5:$A$41</c:f>
              <c:numCache/>
            </c:numRef>
          </c:xVal>
          <c:yVal>
            <c:numRef>
              <c:f>'RS-550'!$D$5:$D$41</c:f>
              <c:numCache/>
            </c:numRef>
          </c:yVal>
          <c:smooth val="0"/>
        </c:ser>
        <c:axId val="45165558"/>
        <c:axId val="3836839"/>
      </c:scatterChart>
      <c:valAx>
        <c:axId val="48610860"/>
        <c:scaling>
          <c:orientation val="minMax"/>
          <c:max val="0.3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valAx>
        <c:axId val="3484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10860"/>
        <c:crosses val="autoZero"/>
        <c:crossBetween val="midCat"/>
        <c:dispUnits/>
      </c:valAx>
      <c:valAx>
        <c:axId val="45165558"/>
        <c:scaling>
          <c:orientation val="minMax"/>
        </c:scaling>
        <c:axPos val="b"/>
        <c:delete val="1"/>
        <c:majorTickMark val="in"/>
        <c:minorTickMark val="none"/>
        <c:tickLblPos val="nextTo"/>
        <c:crossAx val="3836839"/>
        <c:crosses val="max"/>
        <c:crossBetween val="midCat"/>
        <c:dispUnits/>
      </c:valAx>
      <c:valAx>
        <c:axId val="3836839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1655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RS-775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'RS-775'!$B$3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'RS-775'!$A$5:$A$41</c:f>
              <c:numCache/>
            </c:numRef>
          </c:xVal>
          <c:yVal>
            <c:numRef>
              <c:f>'RS-775'!$B$5:$B$41</c:f>
              <c:numCache/>
            </c:numRef>
          </c:yVal>
          <c:smooth val="1"/>
        </c:ser>
        <c:ser>
          <c:idx val="3"/>
          <c:order val="3"/>
          <c:tx>
            <c:strRef>
              <c:f>'RS-775'!$E$3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'RS-775'!$A$5:$A$41</c:f>
              <c:numCache/>
            </c:numRef>
          </c:xVal>
          <c:yVal>
            <c:numRef>
              <c:f>'RS-775'!$E$5:$E$41</c:f>
              <c:numCache/>
            </c:numRef>
          </c:yVal>
          <c:smooth val="1"/>
        </c:ser>
        <c:axId val="34531552"/>
        <c:axId val="42348513"/>
      </c:scatterChart>
      <c:scatterChart>
        <c:scatterStyle val="lineMarker"/>
        <c:varyColors val="0"/>
        <c:ser>
          <c:idx val="1"/>
          <c:order val="1"/>
          <c:tx>
            <c:strRef>
              <c:f>'RS-775'!$C$3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'RS-775'!$A$5:$A$41</c:f>
              <c:numCache/>
            </c:numRef>
          </c:xVal>
          <c:yVal>
            <c:numRef>
              <c:f>'RS-775'!$C$5:$C$41</c:f>
              <c:numCache/>
            </c:numRef>
          </c:yVal>
          <c:smooth val="0"/>
        </c:ser>
        <c:ser>
          <c:idx val="2"/>
          <c:order val="2"/>
          <c:tx>
            <c:strRef>
              <c:f>'RS-775'!$D$3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'RS-775'!$A$5:$A$41</c:f>
              <c:numCache/>
            </c:numRef>
          </c:xVal>
          <c:yVal>
            <c:numRef>
              <c:f>'RS-775'!$D$5:$D$41</c:f>
              <c:numCache/>
            </c:numRef>
          </c:yVal>
          <c:smooth val="0"/>
        </c:ser>
        <c:axId val="45592298"/>
        <c:axId val="7677499"/>
      </c:scatterChart>
      <c:valAx>
        <c:axId val="34531552"/>
        <c:scaling>
          <c:orientation val="minMax"/>
          <c:max val="0.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48513"/>
        <c:crosses val="autoZero"/>
        <c:crossBetween val="midCat"/>
        <c:dispUnits/>
      </c:valAx>
      <c:valAx>
        <c:axId val="42348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531552"/>
        <c:crosses val="autoZero"/>
        <c:crossBetween val="midCat"/>
        <c:dispUnits/>
      </c:valAx>
      <c:valAx>
        <c:axId val="45592298"/>
        <c:scaling>
          <c:orientation val="minMax"/>
        </c:scaling>
        <c:axPos val="b"/>
        <c:delete val="1"/>
        <c:majorTickMark val="in"/>
        <c:minorTickMark val="none"/>
        <c:tickLblPos val="nextTo"/>
        <c:crossAx val="7677499"/>
        <c:crosses val="max"/>
        <c:crossBetween val="midCat"/>
        <c:dispUnits/>
      </c:valAx>
      <c:valAx>
        <c:axId val="767749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5922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'Denso Window Motor'!$B$3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'Denso Window Motor'!$A$5:$A$41</c:f>
              <c:numCache/>
            </c:numRef>
          </c:xVal>
          <c:yVal>
            <c:numRef>
              <c:f>'Denso Window Motor'!$B$5:$B$41</c:f>
              <c:numCache/>
            </c:numRef>
          </c:yVal>
          <c:smooth val="1"/>
        </c:ser>
        <c:axId val="1988628"/>
        <c:axId val="17897653"/>
      </c:scatterChart>
      <c:scatterChart>
        <c:scatterStyle val="lineMarker"/>
        <c:varyColors val="0"/>
        <c:ser>
          <c:idx val="1"/>
          <c:order val="1"/>
          <c:tx>
            <c:strRef>
              <c:f>'Denso Window Motor'!$C$3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'Denso Window Motor'!$A$5:$A$41</c:f>
              <c:numCache/>
            </c:numRef>
          </c:xVal>
          <c:yVal>
            <c:numRef>
              <c:f>'Denso Window Motor'!$C$5:$C$41</c:f>
              <c:numCache/>
            </c:numRef>
          </c:yVal>
          <c:smooth val="0"/>
        </c:ser>
        <c:ser>
          <c:idx val="2"/>
          <c:order val="2"/>
          <c:tx>
            <c:strRef>
              <c:f>'Denso Window Motor'!$D$3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'Denso Window Motor'!$A$5:$A$41</c:f>
              <c:numCache/>
            </c:numRef>
          </c:xVal>
          <c:yVal>
            <c:numRef>
              <c:f>'Denso Window Motor'!$D$5:$D$41</c:f>
              <c:numCache/>
            </c:numRef>
          </c:yVal>
          <c:smooth val="0"/>
        </c:ser>
        <c:ser>
          <c:idx val="3"/>
          <c:order val="3"/>
          <c:tx>
            <c:strRef>
              <c:f>'Denso Window Motor'!$E$3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'Denso Window Motor'!$A$5:$A$41</c:f>
              <c:numCache/>
            </c:numRef>
          </c:xVal>
          <c:yVal>
            <c:numRef>
              <c:f>'Denso Window Motor'!$E$5:$E$41</c:f>
              <c:numCache/>
            </c:numRef>
          </c:yVal>
          <c:smooth val="0"/>
        </c:ser>
        <c:axId val="26861150"/>
        <c:axId val="40423759"/>
      </c:scatterChart>
      <c:valAx>
        <c:axId val="1988628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97653"/>
        <c:crosses val="autoZero"/>
        <c:crossBetween val="midCat"/>
        <c:dispUnits/>
      </c:valAx>
      <c:valAx>
        <c:axId val="1789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88628"/>
        <c:crosses val="autoZero"/>
        <c:crossBetween val="midCat"/>
        <c:dispUnits/>
      </c:valAx>
      <c:valAx>
        <c:axId val="26861150"/>
        <c:scaling>
          <c:orientation val="minMax"/>
        </c:scaling>
        <c:axPos val="b"/>
        <c:delete val="1"/>
        <c:majorTickMark val="in"/>
        <c:minorTickMark val="none"/>
        <c:tickLblPos val="nextTo"/>
        <c:crossAx val="40423759"/>
        <c:crosses val="max"/>
        <c:crossBetween val="midCat"/>
        <c:dispUnits/>
      </c:valAx>
      <c:valAx>
        <c:axId val="4042375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861150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Minicim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Minicim!$B$3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Minicim!$A$5:$A$41</c:f>
              <c:numCache/>
            </c:numRef>
          </c:xVal>
          <c:yVal>
            <c:numRef>
              <c:f>Minicim!$B$5:$B$41</c:f>
              <c:numCache/>
            </c:numRef>
          </c:yVal>
          <c:smooth val="1"/>
        </c:ser>
        <c:ser>
          <c:idx val="3"/>
          <c:order val="3"/>
          <c:tx>
            <c:strRef>
              <c:f>Minicim!$E$3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Minicim!$A$5:$A$41</c:f>
              <c:numCache/>
            </c:numRef>
          </c:xVal>
          <c:yVal>
            <c:numRef>
              <c:f>Minicim!$E$5:$E$41</c:f>
              <c:numCache/>
            </c:numRef>
          </c:yVal>
          <c:smooth val="1"/>
        </c:ser>
        <c:axId val="39115964"/>
        <c:axId val="16499357"/>
      </c:scatterChart>
      <c:scatterChart>
        <c:scatterStyle val="lineMarker"/>
        <c:varyColors val="0"/>
        <c:ser>
          <c:idx val="1"/>
          <c:order val="1"/>
          <c:tx>
            <c:strRef>
              <c:f>Minicim!$C$3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Minicim!$A$5:$A$41</c:f>
              <c:numCache/>
            </c:numRef>
          </c:xVal>
          <c:yVal>
            <c:numRef>
              <c:f>Minicim!$C$5:$C$41</c:f>
              <c:numCache/>
            </c:numRef>
          </c:yVal>
          <c:smooth val="0"/>
        </c:ser>
        <c:ser>
          <c:idx val="2"/>
          <c:order val="2"/>
          <c:tx>
            <c:strRef>
              <c:f>Minicim!$D$3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Minicim!$A$5:$A$41</c:f>
              <c:numCache/>
            </c:numRef>
          </c:xVal>
          <c:yVal>
            <c:numRef>
              <c:f>Minicim!$D$5:$D$41</c:f>
              <c:numCache/>
            </c:numRef>
          </c:yVal>
          <c:smooth val="0"/>
        </c:ser>
        <c:axId val="14276486"/>
        <c:axId val="61379511"/>
      </c:scatterChart>
      <c:valAx>
        <c:axId val="39115964"/>
        <c:scaling>
          <c:orientation val="minMax"/>
          <c:max val="0.9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9357"/>
        <c:crosses val="autoZero"/>
        <c:crossBetween val="midCat"/>
        <c:dispUnits/>
      </c:valAx>
      <c:valAx>
        <c:axId val="1649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15964"/>
        <c:crosses val="autoZero"/>
        <c:crossBetween val="midCat"/>
        <c:dispUnits/>
      </c:valAx>
      <c:valAx>
        <c:axId val="14276486"/>
        <c:scaling>
          <c:orientation val="minMax"/>
        </c:scaling>
        <c:axPos val="b"/>
        <c:delete val="1"/>
        <c:majorTickMark val="in"/>
        <c:minorTickMark val="none"/>
        <c:tickLblPos val="nextTo"/>
        <c:crossAx val="61379511"/>
        <c:crosses val="max"/>
        <c:crossBetween val="midCat"/>
        <c:dispUnits/>
      </c:valAx>
      <c:valAx>
        <c:axId val="61379511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2764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Bag Motor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'Bag Motor'!$B$3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'Bag Motor'!$A$5:$A$41</c:f>
              <c:numCache/>
            </c:numRef>
          </c:xVal>
          <c:yVal>
            <c:numRef>
              <c:f>'Bag Motor'!$B$5:$B$41</c:f>
              <c:numCache/>
            </c:numRef>
          </c:yVal>
          <c:smooth val="1"/>
        </c:ser>
        <c:ser>
          <c:idx val="3"/>
          <c:order val="3"/>
          <c:tx>
            <c:strRef>
              <c:f>'Bag Motor'!$E$3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'Bag Motor'!$A$5:$A$41</c:f>
              <c:numCache/>
            </c:numRef>
          </c:xVal>
          <c:yVal>
            <c:numRef>
              <c:f>'Bag Motor'!$E$5:$E$41</c:f>
              <c:numCache/>
            </c:numRef>
          </c:yVal>
          <c:smooth val="1"/>
        </c:ser>
        <c:axId val="15544688"/>
        <c:axId val="5684465"/>
      </c:scatterChart>
      <c:scatterChart>
        <c:scatterStyle val="lineMarker"/>
        <c:varyColors val="0"/>
        <c:ser>
          <c:idx val="1"/>
          <c:order val="1"/>
          <c:tx>
            <c:strRef>
              <c:f>'Bag Motor'!$C$3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'Bag Motor'!$A$5:$A$41</c:f>
              <c:numCache/>
            </c:numRef>
          </c:xVal>
          <c:yVal>
            <c:numRef>
              <c:f>'Bag Motor'!$C$5:$C$41</c:f>
              <c:numCache/>
            </c:numRef>
          </c:yVal>
          <c:smooth val="0"/>
        </c:ser>
        <c:ser>
          <c:idx val="2"/>
          <c:order val="2"/>
          <c:tx>
            <c:strRef>
              <c:f>'Bag Motor'!$D$3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'Bag Motor'!$A$5:$A$41</c:f>
              <c:numCache/>
            </c:numRef>
          </c:xVal>
          <c:yVal>
            <c:numRef>
              <c:f>'Bag Motor'!$D$5:$D$41</c:f>
              <c:numCache/>
            </c:numRef>
          </c:yVal>
          <c:smooth val="0"/>
        </c:ser>
        <c:axId val="51160186"/>
        <c:axId val="57788491"/>
      </c:scatterChart>
      <c:valAx>
        <c:axId val="15544688"/>
        <c:scaling>
          <c:orientation val="minMax"/>
          <c:max val="0.3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crossBetween val="midCat"/>
        <c:dispUnits/>
      </c:valAx>
      <c:valAx>
        <c:axId val="568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44688"/>
        <c:crosses val="autoZero"/>
        <c:crossBetween val="midCat"/>
        <c:dispUnits/>
      </c:valAx>
      <c:valAx>
        <c:axId val="51160186"/>
        <c:scaling>
          <c:orientation val="minMax"/>
        </c:scaling>
        <c:axPos val="b"/>
        <c:delete val="1"/>
        <c:majorTickMark val="in"/>
        <c:minorTickMark val="none"/>
        <c:tickLblPos val="nextTo"/>
        <c:crossAx val="57788491"/>
        <c:crosses val="max"/>
        <c:crossBetween val="midCat"/>
        <c:dispUnits/>
      </c:valAx>
      <c:valAx>
        <c:axId val="5778849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60186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am-0912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'am-0912'!$B$3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/>
            </c:numRef>
          </c:xVal>
          <c:yVal>
            <c:numRef>
              <c:f>'am-0912'!$B$5:$B$41</c:f>
              <c:numCache/>
            </c:numRef>
          </c:yVal>
          <c:smooth val="1"/>
        </c:ser>
        <c:ser>
          <c:idx val="3"/>
          <c:order val="3"/>
          <c:tx>
            <c:strRef>
              <c:f>'am-0912'!$E$3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/>
            </c:numRef>
          </c:xVal>
          <c:yVal>
            <c:numRef>
              <c:f>'am-0912'!$E$5:$E$41</c:f>
              <c:numCache/>
            </c:numRef>
          </c:yVal>
          <c:smooth val="1"/>
        </c:ser>
        <c:axId val="50334372"/>
        <c:axId val="50356165"/>
      </c:scatterChart>
      <c:scatterChart>
        <c:scatterStyle val="lineMarker"/>
        <c:varyColors val="0"/>
        <c:ser>
          <c:idx val="1"/>
          <c:order val="1"/>
          <c:tx>
            <c:strRef>
              <c:f>'am-0912'!$C$3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/>
            </c:numRef>
          </c:xVal>
          <c:yVal>
            <c:numRef>
              <c:f>'am-0912'!$C$5:$C$41</c:f>
              <c:numCache/>
            </c:numRef>
          </c:yVal>
          <c:smooth val="0"/>
        </c:ser>
        <c:ser>
          <c:idx val="2"/>
          <c:order val="2"/>
          <c:tx>
            <c:strRef>
              <c:f>'am-0912'!$D$3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/>
            </c:numRef>
          </c:xVal>
          <c:yVal>
            <c:numRef>
              <c:f>'am-0912'!$D$5:$D$41</c:f>
              <c:numCache/>
            </c:numRef>
          </c:yVal>
          <c:smooth val="0"/>
        </c:ser>
        <c:axId val="50552302"/>
        <c:axId val="52317535"/>
      </c:scatterChart>
      <c:valAx>
        <c:axId val="50334372"/>
        <c:scaling>
          <c:orientation val="minMax"/>
          <c:max val="0.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crossBetween val="midCat"/>
        <c:dispUnits/>
      </c:valAx>
      <c:valAx>
        <c:axId val="503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34372"/>
        <c:crosses val="autoZero"/>
        <c:crossBetween val="midCat"/>
        <c:dispUnits/>
      </c:valAx>
      <c:valAx>
        <c:axId val="50552302"/>
        <c:scaling>
          <c:orientation val="minMax"/>
        </c:scaling>
        <c:axPos val="b"/>
        <c:delete val="1"/>
        <c:majorTickMark val="in"/>
        <c:minorTickMark val="none"/>
        <c:tickLblPos val="nextTo"/>
        <c:crossAx val="52317535"/>
        <c:crosses val="max"/>
        <c:crossBetween val="midCat"/>
        <c:dispUnits/>
      </c:valAx>
      <c:valAx>
        <c:axId val="523175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552302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am-0914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'am-0914'!$B$3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'am-0914'!$A$5:$A$41</c:f>
              <c:numCache/>
            </c:numRef>
          </c:xVal>
          <c:yVal>
            <c:numRef>
              <c:f>'am-0914'!$B$5:$B$41</c:f>
              <c:numCache/>
            </c:numRef>
          </c:yVal>
          <c:smooth val="1"/>
        </c:ser>
        <c:axId val="1095768"/>
        <c:axId val="9861913"/>
      </c:scatterChart>
      <c:scatterChart>
        <c:scatterStyle val="lineMarker"/>
        <c:varyColors val="0"/>
        <c:ser>
          <c:idx val="1"/>
          <c:order val="1"/>
          <c:tx>
            <c:strRef>
              <c:f>'am-0914'!$C$3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'am-0914'!$A$5:$A$41</c:f>
              <c:numCache/>
            </c:numRef>
          </c:xVal>
          <c:yVal>
            <c:numRef>
              <c:f>'am-0914'!$C$5:$C$41</c:f>
              <c:numCache/>
            </c:numRef>
          </c:yVal>
          <c:smooth val="0"/>
        </c:ser>
        <c:ser>
          <c:idx val="2"/>
          <c:order val="2"/>
          <c:tx>
            <c:strRef>
              <c:f>'am-0914'!$D$3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'am-0914'!$A$5:$A$41</c:f>
              <c:numCache/>
            </c:numRef>
          </c:xVal>
          <c:yVal>
            <c:numRef>
              <c:f>'am-0914'!$D$5:$D$41</c:f>
              <c:numCache/>
            </c:numRef>
          </c:yVal>
          <c:smooth val="0"/>
        </c:ser>
        <c:ser>
          <c:idx val="3"/>
          <c:order val="3"/>
          <c:tx>
            <c:strRef>
              <c:f>'am-0914'!$E$3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'am-0914'!$A$5:$A$41</c:f>
              <c:numCache/>
            </c:numRef>
          </c:xVal>
          <c:yVal>
            <c:numRef>
              <c:f>'am-0914'!$E$5:$E$41</c:f>
              <c:numCache/>
            </c:numRef>
          </c:yVal>
          <c:smooth val="0"/>
        </c:ser>
        <c:axId val="21648354"/>
        <c:axId val="60617459"/>
      </c:scatterChart>
      <c:valAx>
        <c:axId val="1095768"/>
        <c:scaling>
          <c:orientation val="minMax"/>
          <c:max val="1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61913"/>
        <c:crosses val="autoZero"/>
        <c:crossBetween val="midCat"/>
        <c:dispUnits/>
      </c:valAx>
      <c:valAx>
        <c:axId val="986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95768"/>
        <c:crosses val="autoZero"/>
        <c:crossBetween val="midCat"/>
        <c:dispUnits/>
      </c:valAx>
      <c:valAx>
        <c:axId val="21648354"/>
        <c:scaling>
          <c:orientation val="minMax"/>
        </c:scaling>
        <c:axPos val="b"/>
        <c:delete val="1"/>
        <c:majorTickMark val="in"/>
        <c:minorTickMark val="none"/>
        <c:tickLblPos val="nextTo"/>
        <c:crossAx val="60617459"/>
        <c:crosses val="max"/>
        <c:crossBetween val="midCat"/>
        <c:dispUnits/>
      </c:valAx>
      <c:valAx>
        <c:axId val="6061745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(W),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6483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am-0912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'am-0912'!$B$3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'am-0912'!$B$5:$B$41</c:f>
              <c:numCache>
                <c:ptCount val="37"/>
                <c:pt idx="0">
                  <c:v>266.6666666666667</c:v>
                </c:pt>
                <c:pt idx="1">
                  <c:v>259.2592592592593</c:v>
                </c:pt>
                <c:pt idx="2">
                  <c:v>251.85185185185188</c:v>
                </c:pt>
                <c:pt idx="3">
                  <c:v>244.44444444444446</c:v>
                </c:pt>
                <c:pt idx="4">
                  <c:v>237.03703703703704</c:v>
                </c:pt>
                <c:pt idx="5">
                  <c:v>229.62962962962965</c:v>
                </c:pt>
                <c:pt idx="6">
                  <c:v>222.22222222222223</c:v>
                </c:pt>
                <c:pt idx="7">
                  <c:v>214.81481481481484</c:v>
                </c:pt>
                <c:pt idx="8">
                  <c:v>207.40740740740742</c:v>
                </c:pt>
                <c:pt idx="9">
                  <c:v>200</c:v>
                </c:pt>
                <c:pt idx="10">
                  <c:v>192.5925925925926</c:v>
                </c:pt>
                <c:pt idx="11">
                  <c:v>185.18518518518522</c:v>
                </c:pt>
                <c:pt idx="12">
                  <c:v>177.7777777777778</c:v>
                </c:pt>
                <c:pt idx="13">
                  <c:v>170.37037037037038</c:v>
                </c:pt>
                <c:pt idx="14">
                  <c:v>162.962962962963</c:v>
                </c:pt>
                <c:pt idx="15">
                  <c:v>155.5555555555556</c:v>
                </c:pt>
                <c:pt idx="16">
                  <c:v>148.1481481481482</c:v>
                </c:pt>
                <c:pt idx="17">
                  <c:v>140.7407407407408</c:v>
                </c:pt>
                <c:pt idx="18">
                  <c:v>133.33333333333337</c:v>
                </c:pt>
                <c:pt idx="19">
                  <c:v>125.92592592592598</c:v>
                </c:pt>
                <c:pt idx="20">
                  <c:v>118.51851851851856</c:v>
                </c:pt>
                <c:pt idx="21">
                  <c:v>111.11111111111117</c:v>
                </c:pt>
                <c:pt idx="22">
                  <c:v>103.70370370370378</c:v>
                </c:pt>
                <c:pt idx="23">
                  <c:v>96.29629629629639</c:v>
                </c:pt>
                <c:pt idx="24">
                  <c:v>88.88888888888897</c:v>
                </c:pt>
                <c:pt idx="25">
                  <c:v>81.48148148148158</c:v>
                </c:pt>
                <c:pt idx="26">
                  <c:v>74.07407407407416</c:v>
                </c:pt>
                <c:pt idx="27">
                  <c:v>66.66666666666677</c:v>
                </c:pt>
                <c:pt idx="28">
                  <c:v>59.25925925925938</c:v>
                </c:pt>
                <c:pt idx="29">
                  <c:v>51.85185185185193</c:v>
                </c:pt>
                <c:pt idx="30">
                  <c:v>44.44444444444454</c:v>
                </c:pt>
                <c:pt idx="31">
                  <c:v>37.03703703703715</c:v>
                </c:pt>
                <c:pt idx="32">
                  <c:v>29.62962962962976</c:v>
                </c:pt>
                <c:pt idx="33">
                  <c:v>22.222222222222342</c:v>
                </c:pt>
                <c:pt idx="34">
                  <c:v>14.814814814814952</c:v>
                </c:pt>
                <c:pt idx="35">
                  <c:v>7.407407407407561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'am-0912'!$E$3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'am-0912'!$E$5:$E$41</c:f>
              <c:numCache>
                <c:ptCount val="37"/>
                <c:pt idx="0">
                  <c:v>0</c:v>
                </c:pt>
                <c:pt idx="1">
                  <c:v>54.99590111484848</c:v>
                </c:pt>
                <c:pt idx="2">
                  <c:v>67.12971004083236</c:v>
                </c:pt>
                <c:pt idx="3">
                  <c:v>71.24775107695062</c:v>
                </c:pt>
                <c:pt idx="4">
                  <c:v>72.4772762998953</c:v>
                </c:pt>
                <c:pt idx="5">
                  <c:v>72.34120336748217</c:v>
                </c:pt>
                <c:pt idx="6">
                  <c:v>71.45189936083875</c:v>
                </c:pt>
                <c:pt idx="7">
                  <c:v>70.10320889097551</c:v>
                </c:pt>
                <c:pt idx="8">
                  <c:v>68.45372162295259</c:v>
                </c:pt>
                <c:pt idx="9">
                  <c:v>66.59656257934554</c:v>
                </c:pt>
                <c:pt idx="10">
                  <c:v>64.59001143656613</c:v>
                </c:pt>
                <c:pt idx="11">
                  <c:v>62.47240631462604</c:v>
                </c:pt>
                <c:pt idx="12">
                  <c:v>60.27000091101564</c:v>
                </c:pt>
                <c:pt idx="13">
                  <c:v>58.001378064588735</c:v>
                </c:pt>
                <c:pt idx="14">
                  <c:v>55.68006065024851</c:v>
                </c:pt>
                <c:pt idx="15">
                  <c:v>53.316124049642355</c:v>
                </c:pt>
                <c:pt idx="16">
                  <c:v>50.91722894728481</c:v>
                </c:pt>
                <c:pt idx="17">
                  <c:v>48.48930383028878</c:v>
                </c:pt>
                <c:pt idx="18">
                  <c:v>46.037008388183494</c:v>
                </c:pt>
                <c:pt idx="19">
                  <c:v>43.56405570473941</c:v>
                </c:pt>
                <c:pt idx="20">
                  <c:v>41.07344101615439</c:v>
                </c:pt>
                <c:pt idx="21">
                  <c:v>38.56760718924638</c:v>
                </c:pt>
                <c:pt idx="22">
                  <c:v>36.04856644182522</c:v>
                </c:pt>
                <c:pt idx="23">
                  <c:v>33.51799123489724</c:v>
                </c:pt>
                <c:pt idx="24">
                  <c:v>30.97728307693508</c:v>
                </c:pt>
                <c:pt idx="25">
                  <c:v>28.427625258701262</c:v>
                </c:pt>
                <c:pt idx="26">
                  <c:v>25.870023733151836</c:v>
                </c:pt>
                <c:pt idx="27">
                  <c:v>23.30533913732033</c:v>
                </c:pt>
                <c:pt idx="28">
                  <c:v>20.734312117419968</c:v>
                </c:pt>
                <c:pt idx="29">
                  <c:v>18.157583536057064</c:v>
                </c:pt>
                <c:pt idx="30">
                  <c:v>15.575710728877437</c:v>
                </c:pt>
                <c:pt idx="31">
                  <c:v>12.989180683283205</c:v>
                </c:pt>
                <c:pt idx="32">
                  <c:v>10.39842079830402</c:v>
                </c:pt>
                <c:pt idx="33">
                  <c:v>7.803807728200892</c:v>
                </c:pt>
                <c:pt idx="34">
                  <c:v>5.205674696480139</c:v>
                </c:pt>
                <c:pt idx="35">
                  <c:v>2.604317580320065</c:v>
                </c:pt>
                <c:pt idx="36">
                  <c:v>0</c:v>
                </c:pt>
              </c:numCache>
            </c:numRef>
          </c:yVal>
          <c:smooth val="1"/>
        </c:ser>
        <c:axId val="8686220"/>
        <c:axId val="11067117"/>
      </c:scatterChart>
      <c:scatterChart>
        <c:scatterStyle val="lineMarker"/>
        <c:varyColors val="0"/>
        <c:ser>
          <c:idx val="1"/>
          <c:order val="1"/>
          <c:tx>
            <c:strRef>
              <c:f>'am-0912'!$C$3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'am-0912'!$C$5:$C$41</c:f>
              <c:numCache>
                <c:ptCount val="37"/>
                <c:pt idx="0">
                  <c:v>1.2</c:v>
                </c:pt>
                <c:pt idx="1">
                  <c:v>2.9388888888888887</c:v>
                </c:pt>
                <c:pt idx="2">
                  <c:v>4.677777777777777</c:v>
                </c:pt>
                <c:pt idx="3">
                  <c:v>6.416666666666667</c:v>
                </c:pt>
                <c:pt idx="4">
                  <c:v>8.155555555555555</c:v>
                </c:pt>
                <c:pt idx="5">
                  <c:v>9.894444444444444</c:v>
                </c:pt>
                <c:pt idx="6">
                  <c:v>11.633333333333333</c:v>
                </c:pt>
                <c:pt idx="7">
                  <c:v>13.372222222222222</c:v>
                </c:pt>
                <c:pt idx="8">
                  <c:v>15.111111111111109</c:v>
                </c:pt>
                <c:pt idx="9">
                  <c:v>16.849999999999998</c:v>
                </c:pt>
                <c:pt idx="10">
                  <c:v>18.588888888888885</c:v>
                </c:pt>
                <c:pt idx="11">
                  <c:v>20.327777777777772</c:v>
                </c:pt>
                <c:pt idx="12">
                  <c:v>22.06666666666666</c:v>
                </c:pt>
                <c:pt idx="13">
                  <c:v>23.80555555555555</c:v>
                </c:pt>
                <c:pt idx="14">
                  <c:v>25.544444444444437</c:v>
                </c:pt>
                <c:pt idx="15">
                  <c:v>27.283333333333324</c:v>
                </c:pt>
                <c:pt idx="16">
                  <c:v>29.022222222222208</c:v>
                </c:pt>
                <c:pt idx="17">
                  <c:v>30.7611111111111</c:v>
                </c:pt>
                <c:pt idx="18">
                  <c:v>32.499999999999986</c:v>
                </c:pt>
                <c:pt idx="19">
                  <c:v>34.23888888888888</c:v>
                </c:pt>
                <c:pt idx="20">
                  <c:v>35.97777777777776</c:v>
                </c:pt>
                <c:pt idx="21">
                  <c:v>37.716666666666654</c:v>
                </c:pt>
                <c:pt idx="22">
                  <c:v>39.45555555555554</c:v>
                </c:pt>
                <c:pt idx="23">
                  <c:v>41.19444444444443</c:v>
                </c:pt>
                <c:pt idx="24">
                  <c:v>42.933333333333316</c:v>
                </c:pt>
                <c:pt idx="25">
                  <c:v>44.672222222222196</c:v>
                </c:pt>
                <c:pt idx="26">
                  <c:v>46.41111111111109</c:v>
                </c:pt>
                <c:pt idx="27">
                  <c:v>48.14999999999998</c:v>
                </c:pt>
                <c:pt idx="28">
                  <c:v>49.888888888888864</c:v>
                </c:pt>
                <c:pt idx="29">
                  <c:v>51.62777777777775</c:v>
                </c:pt>
                <c:pt idx="30">
                  <c:v>53.36666666666664</c:v>
                </c:pt>
                <c:pt idx="31">
                  <c:v>55.105555555555526</c:v>
                </c:pt>
                <c:pt idx="32">
                  <c:v>56.84444444444441</c:v>
                </c:pt>
                <c:pt idx="33">
                  <c:v>58.58333333333331</c:v>
                </c:pt>
                <c:pt idx="34">
                  <c:v>60.322222222222194</c:v>
                </c:pt>
                <c:pt idx="35">
                  <c:v>62.061111111111074</c:v>
                </c:pt>
                <c:pt idx="36">
                  <c:v>63.8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'am-0912'!$D$3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'am-0912'!$D$5:$D$41</c:f>
              <c:numCache>
                <c:ptCount val="37"/>
                <c:pt idx="0">
                  <c:v>0</c:v>
                </c:pt>
                <c:pt idx="1">
                  <c:v>19.39522112650323</c:v>
                </c:pt>
                <c:pt idx="2">
                  <c:v>37.68214390292056</c:v>
                </c:pt>
                <c:pt idx="3">
                  <c:v>54.86076832925198</c:v>
                </c:pt>
                <c:pt idx="4">
                  <c:v>70.93109440549752</c:v>
                </c:pt>
                <c:pt idx="5">
                  <c:v>85.89312213165715</c:v>
                </c:pt>
                <c:pt idx="6">
                  <c:v>99.7468515077309</c:v>
                </c:pt>
                <c:pt idx="7">
                  <c:v>112.49228253371871</c:v>
                </c:pt>
                <c:pt idx="8">
                  <c:v>124.12941520962066</c:v>
                </c:pt>
                <c:pt idx="9">
                  <c:v>134.65824953543668</c:v>
                </c:pt>
                <c:pt idx="10">
                  <c:v>144.0787855111668</c:v>
                </c:pt>
                <c:pt idx="11">
                  <c:v>152.39102313681107</c:v>
                </c:pt>
                <c:pt idx="12">
                  <c:v>159.59496241236937</c:v>
                </c:pt>
                <c:pt idx="13">
                  <c:v>165.69060333784182</c:v>
                </c:pt>
                <c:pt idx="14">
                  <c:v>170.67794591322837</c:v>
                </c:pt>
                <c:pt idx="15">
                  <c:v>174.556990138529</c:v>
                </c:pt>
                <c:pt idx="16">
                  <c:v>177.3277360137438</c:v>
                </c:pt>
                <c:pt idx="17">
                  <c:v>178.9901835388726</c:v>
                </c:pt>
                <c:pt idx="18">
                  <c:v>179.54433271391557</c:v>
                </c:pt>
                <c:pt idx="19">
                  <c:v>178.99018353887263</c:v>
                </c:pt>
                <c:pt idx="20">
                  <c:v>177.3277360137438</c:v>
                </c:pt>
                <c:pt idx="21">
                  <c:v>174.55699013852904</c:v>
                </c:pt>
                <c:pt idx="22">
                  <c:v>170.67794591322843</c:v>
                </c:pt>
                <c:pt idx="23">
                  <c:v>165.69060333784194</c:v>
                </c:pt>
                <c:pt idx="24">
                  <c:v>159.59496241236948</c:v>
                </c:pt>
                <c:pt idx="25">
                  <c:v>152.39102313681116</c:v>
                </c:pt>
                <c:pt idx="26">
                  <c:v>144.0787855111669</c:v>
                </c:pt>
                <c:pt idx="27">
                  <c:v>134.65824953543682</c:v>
                </c:pt>
                <c:pt idx="28">
                  <c:v>124.12941520962082</c:v>
                </c:pt>
                <c:pt idx="29">
                  <c:v>112.49228253371882</c:v>
                </c:pt>
                <c:pt idx="30">
                  <c:v>99.74685150773105</c:v>
                </c:pt>
                <c:pt idx="31">
                  <c:v>85.89312213165736</c:v>
                </c:pt>
                <c:pt idx="32">
                  <c:v>70.93109440549779</c:v>
                </c:pt>
                <c:pt idx="33">
                  <c:v>54.860768329252245</c:v>
                </c:pt>
                <c:pt idx="34">
                  <c:v>37.68214390292088</c:v>
                </c:pt>
                <c:pt idx="35">
                  <c:v>19.395221126503618</c:v>
                </c:pt>
                <c:pt idx="36">
                  <c:v>0</c:v>
                </c:pt>
              </c:numCache>
            </c:numRef>
          </c:yVal>
          <c:smooth val="0"/>
        </c:ser>
        <c:axId val="32495190"/>
        <c:axId val="24021255"/>
      </c:scatterChart>
      <c:valAx>
        <c:axId val="8686220"/>
        <c:scaling>
          <c:orientation val="minMax"/>
          <c:max val="0.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86220"/>
        <c:crosses val="autoZero"/>
        <c:crossBetween val="midCat"/>
        <c:dispUnits/>
      </c:valAx>
      <c:valAx>
        <c:axId val="32495190"/>
        <c:scaling>
          <c:orientation val="minMax"/>
        </c:scaling>
        <c:axPos val="b"/>
        <c:delete val="1"/>
        <c:majorTickMark val="in"/>
        <c:minorTickMark val="none"/>
        <c:tickLblPos val="nextTo"/>
        <c:crossAx val="24021255"/>
        <c:crosses val="max"/>
        <c:crossBetween val="midCat"/>
        <c:dispUnits/>
      </c:valAx>
      <c:valAx>
        <c:axId val="2402125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495190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am-2193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'am02193'!$B$3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'am02193'!$A$5:$A$41</c:f>
              <c:numCache/>
            </c:numRef>
          </c:xVal>
          <c:yVal>
            <c:numRef>
              <c:f>'am02193'!$B$5:$B$41</c:f>
              <c:numCache/>
            </c:numRef>
          </c:yVal>
          <c:smooth val="1"/>
        </c:ser>
        <c:axId val="14864704"/>
        <c:axId val="66673473"/>
      </c:scatterChart>
      <c:scatterChart>
        <c:scatterStyle val="lineMarker"/>
        <c:varyColors val="0"/>
        <c:ser>
          <c:idx val="1"/>
          <c:order val="1"/>
          <c:tx>
            <c:strRef>
              <c:f>'am02193'!$C$3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'am02193'!$A$5:$A$41</c:f>
              <c:numCache/>
            </c:numRef>
          </c:xVal>
          <c:yVal>
            <c:numRef>
              <c:f>'am02193'!$C$5:$C$41</c:f>
              <c:numCache/>
            </c:numRef>
          </c:yVal>
          <c:smooth val="0"/>
        </c:ser>
        <c:ser>
          <c:idx val="2"/>
          <c:order val="2"/>
          <c:tx>
            <c:strRef>
              <c:f>'am02193'!$D$3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'am02193'!$A$5:$A$41</c:f>
              <c:numCache/>
            </c:numRef>
          </c:xVal>
          <c:yVal>
            <c:numRef>
              <c:f>'am02193'!$D$5:$D$41</c:f>
              <c:numCache/>
            </c:numRef>
          </c:yVal>
          <c:smooth val="0"/>
        </c:ser>
        <c:ser>
          <c:idx val="3"/>
          <c:order val="3"/>
          <c:tx>
            <c:strRef>
              <c:f>'am02193'!$E$3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'am02193'!$A$5:$A$41</c:f>
              <c:numCache/>
            </c:numRef>
          </c:xVal>
          <c:yVal>
            <c:numRef>
              <c:f>'am02193'!$E$5:$E$41</c:f>
              <c:numCache/>
            </c:numRef>
          </c:yVal>
          <c:smooth val="0"/>
        </c:ser>
        <c:axId val="63190346"/>
        <c:axId val="31842203"/>
      </c:scatterChart>
      <c:valAx>
        <c:axId val="14864704"/>
        <c:scaling>
          <c:orientation val="minMax"/>
          <c:max val="3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73473"/>
        <c:crosses val="autoZero"/>
        <c:crossBetween val="midCat"/>
        <c:dispUnits/>
      </c:valAx>
      <c:valAx>
        <c:axId val="666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4864704"/>
        <c:crosses val="autoZero"/>
        <c:crossBetween val="midCat"/>
        <c:dispUnits/>
      </c:valAx>
      <c:valAx>
        <c:axId val="63190346"/>
        <c:scaling>
          <c:orientation val="minMax"/>
        </c:scaling>
        <c:axPos val="b"/>
        <c:delete val="1"/>
        <c:majorTickMark val="in"/>
        <c:minorTickMark val="none"/>
        <c:tickLblPos val="nextTo"/>
        <c:crossAx val="31842203"/>
        <c:crosses val="max"/>
        <c:crossBetween val="midCat"/>
        <c:dispUnits/>
      </c:valAx>
      <c:valAx>
        <c:axId val="3184220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(W),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1903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am-0912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'am-0912'!$B$3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'am-0912'!$B$5:$B$41</c:f>
              <c:numCache>
                <c:ptCount val="37"/>
                <c:pt idx="0">
                  <c:v>266.6666666666667</c:v>
                </c:pt>
                <c:pt idx="1">
                  <c:v>259.2592592592593</c:v>
                </c:pt>
                <c:pt idx="2">
                  <c:v>251.85185185185188</c:v>
                </c:pt>
                <c:pt idx="3">
                  <c:v>244.44444444444446</c:v>
                </c:pt>
                <c:pt idx="4">
                  <c:v>237.03703703703704</c:v>
                </c:pt>
                <c:pt idx="5">
                  <c:v>229.62962962962965</c:v>
                </c:pt>
                <c:pt idx="6">
                  <c:v>222.22222222222223</c:v>
                </c:pt>
                <c:pt idx="7">
                  <c:v>214.81481481481484</c:v>
                </c:pt>
                <c:pt idx="8">
                  <c:v>207.40740740740742</c:v>
                </c:pt>
                <c:pt idx="9">
                  <c:v>200</c:v>
                </c:pt>
                <c:pt idx="10">
                  <c:v>192.5925925925926</c:v>
                </c:pt>
                <c:pt idx="11">
                  <c:v>185.18518518518522</c:v>
                </c:pt>
                <c:pt idx="12">
                  <c:v>177.7777777777778</c:v>
                </c:pt>
                <c:pt idx="13">
                  <c:v>170.37037037037038</c:v>
                </c:pt>
                <c:pt idx="14">
                  <c:v>162.962962962963</c:v>
                </c:pt>
                <c:pt idx="15">
                  <c:v>155.5555555555556</c:v>
                </c:pt>
                <c:pt idx="16">
                  <c:v>148.1481481481482</c:v>
                </c:pt>
                <c:pt idx="17">
                  <c:v>140.7407407407408</c:v>
                </c:pt>
                <c:pt idx="18">
                  <c:v>133.33333333333337</c:v>
                </c:pt>
                <c:pt idx="19">
                  <c:v>125.92592592592598</c:v>
                </c:pt>
                <c:pt idx="20">
                  <c:v>118.51851851851856</c:v>
                </c:pt>
                <c:pt idx="21">
                  <c:v>111.11111111111117</c:v>
                </c:pt>
                <c:pt idx="22">
                  <c:v>103.70370370370378</c:v>
                </c:pt>
                <c:pt idx="23">
                  <c:v>96.29629629629639</c:v>
                </c:pt>
                <c:pt idx="24">
                  <c:v>88.88888888888897</c:v>
                </c:pt>
                <c:pt idx="25">
                  <c:v>81.48148148148158</c:v>
                </c:pt>
                <c:pt idx="26">
                  <c:v>74.07407407407416</c:v>
                </c:pt>
                <c:pt idx="27">
                  <c:v>66.66666666666677</c:v>
                </c:pt>
                <c:pt idx="28">
                  <c:v>59.25925925925938</c:v>
                </c:pt>
                <c:pt idx="29">
                  <c:v>51.85185185185193</c:v>
                </c:pt>
                <c:pt idx="30">
                  <c:v>44.44444444444454</c:v>
                </c:pt>
                <c:pt idx="31">
                  <c:v>37.03703703703715</c:v>
                </c:pt>
                <c:pt idx="32">
                  <c:v>29.62962962962976</c:v>
                </c:pt>
                <c:pt idx="33">
                  <c:v>22.222222222222342</c:v>
                </c:pt>
                <c:pt idx="34">
                  <c:v>14.814814814814952</c:v>
                </c:pt>
                <c:pt idx="35">
                  <c:v>7.407407407407561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'am-0912'!$E$3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'am-0912'!$E$5:$E$41</c:f>
              <c:numCache>
                <c:ptCount val="37"/>
                <c:pt idx="0">
                  <c:v>0</c:v>
                </c:pt>
                <c:pt idx="1">
                  <c:v>54.99590111484848</c:v>
                </c:pt>
                <c:pt idx="2">
                  <c:v>67.12971004083236</c:v>
                </c:pt>
                <c:pt idx="3">
                  <c:v>71.24775107695062</c:v>
                </c:pt>
                <c:pt idx="4">
                  <c:v>72.4772762998953</c:v>
                </c:pt>
                <c:pt idx="5">
                  <c:v>72.34120336748217</c:v>
                </c:pt>
                <c:pt idx="6">
                  <c:v>71.45189936083875</c:v>
                </c:pt>
                <c:pt idx="7">
                  <c:v>70.10320889097551</c:v>
                </c:pt>
                <c:pt idx="8">
                  <c:v>68.45372162295259</c:v>
                </c:pt>
                <c:pt idx="9">
                  <c:v>66.59656257934554</c:v>
                </c:pt>
                <c:pt idx="10">
                  <c:v>64.59001143656613</c:v>
                </c:pt>
                <c:pt idx="11">
                  <c:v>62.47240631462604</c:v>
                </c:pt>
                <c:pt idx="12">
                  <c:v>60.27000091101564</c:v>
                </c:pt>
                <c:pt idx="13">
                  <c:v>58.001378064588735</c:v>
                </c:pt>
                <c:pt idx="14">
                  <c:v>55.68006065024851</c:v>
                </c:pt>
                <c:pt idx="15">
                  <c:v>53.316124049642355</c:v>
                </c:pt>
                <c:pt idx="16">
                  <c:v>50.91722894728481</c:v>
                </c:pt>
                <c:pt idx="17">
                  <c:v>48.48930383028878</c:v>
                </c:pt>
                <c:pt idx="18">
                  <c:v>46.037008388183494</c:v>
                </c:pt>
                <c:pt idx="19">
                  <c:v>43.56405570473941</c:v>
                </c:pt>
                <c:pt idx="20">
                  <c:v>41.07344101615439</c:v>
                </c:pt>
                <c:pt idx="21">
                  <c:v>38.56760718924638</c:v>
                </c:pt>
                <c:pt idx="22">
                  <c:v>36.04856644182522</c:v>
                </c:pt>
                <c:pt idx="23">
                  <c:v>33.51799123489724</c:v>
                </c:pt>
                <c:pt idx="24">
                  <c:v>30.97728307693508</c:v>
                </c:pt>
                <c:pt idx="25">
                  <c:v>28.427625258701262</c:v>
                </c:pt>
                <c:pt idx="26">
                  <c:v>25.870023733151836</c:v>
                </c:pt>
                <c:pt idx="27">
                  <c:v>23.30533913732033</c:v>
                </c:pt>
                <c:pt idx="28">
                  <c:v>20.734312117419968</c:v>
                </c:pt>
                <c:pt idx="29">
                  <c:v>18.157583536057064</c:v>
                </c:pt>
                <c:pt idx="30">
                  <c:v>15.575710728877437</c:v>
                </c:pt>
                <c:pt idx="31">
                  <c:v>12.989180683283205</c:v>
                </c:pt>
                <c:pt idx="32">
                  <c:v>10.39842079830402</c:v>
                </c:pt>
                <c:pt idx="33">
                  <c:v>7.803807728200892</c:v>
                </c:pt>
                <c:pt idx="34">
                  <c:v>5.205674696480139</c:v>
                </c:pt>
                <c:pt idx="35">
                  <c:v>2.604317580320065</c:v>
                </c:pt>
                <c:pt idx="36">
                  <c:v>0</c:v>
                </c:pt>
              </c:numCache>
            </c:numRef>
          </c:yVal>
          <c:smooth val="1"/>
        </c:ser>
        <c:axId val="18144372"/>
        <c:axId val="29081621"/>
      </c:scatterChart>
      <c:scatterChart>
        <c:scatterStyle val="lineMarker"/>
        <c:varyColors val="0"/>
        <c:ser>
          <c:idx val="1"/>
          <c:order val="1"/>
          <c:tx>
            <c:strRef>
              <c:f>'am-0912'!$C$3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'am-0912'!$C$5:$C$41</c:f>
              <c:numCache>
                <c:ptCount val="37"/>
                <c:pt idx="0">
                  <c:v>1.2</c:v>
                </c:pt>
                <c:pt idx="1">
                  <c:v>2.9388888888888887</c:v>
                </c:pt>
                <c:pt idx="2">
                  <c:v>4.677777777777777</c:v>
                </c:pt>
                <c:pt idx="3">
                  <c:v>6.416666666666667</c:v>
                </c:pt>
                <c:pt idx="4">
                  <c:v>8.155555555555555</c:v>
                </c:pt>
                <c:pt idx="5">
                  <c:v>9.894444444444444</c:v>
                </c:pt>
                <c:pt idx="6">
                  <c:v>11.633333333333333</c:v>
                </c:pt>
                <c:pt idx="7">
                  <c:v>13.372222222222222</c:v>
                </c:pt>
                <c:pt idx="8">
                  <c:v>15.111111111111109</c:v>
                </c:pt>
                <c:pt idx="9">
                  <c:v>16.849999999999998</c:v>
                </c:pt>
                <c:pt idx="10">
                  <c:v>18.588888888888885</c:v>
                </c:pt>
                <c:pt idx="11">
                  <c:v>20.327777777777772</c:v>
                </c:pt>
                <c:pt idx="12">
                  <c:v>22.06666666666666</c:v>
                </c:pt>
                <c:pt idx="13">
                  <c:v>23.80555555555555</c:v>
                </c:pt>
                <c:pt idx="14">
                  <c:v>25.544444444444437</c:v>
                </c:pt>
                <c:pt idx="15">
                  <c:v>27.283333333333324</c:v>
                </c:pt>
                <c:pt idx="16">
                  <c:v>29.022222222222208</c:v>
                </c:pt>
                <c:pt idx="17">
                  <c:v>30.7611111111111</c:v>
                </c:pt>
                <c:pt idx="18">
                  <c:v>32.499999999999986</c:v>
                </c:pt>
                <c:pt idx="19">
                  <c:v>34.23888888888888</c:v>
                </c:pt>
                <c:pt idx="20">
                  <c:v>35.97777777777776</c:v>
                </c:pt>
                <c:pt idx="21">
                  <c:v>37.716666666666654</c:v>
                </c:pt>
                <c:pt idx="22">
                  <c:v>39.45555555555554</c:v>
                </c:pt>
                <c:pt idx="23">
                  <c:v>41.19444444444443</c:v>
                </c:pt>
                <c:pt idx="24">
                  <c:v>42.933333333333316</c:v>
                </c:pt>
                <c:pt idx="25">
                  <c:v>44.672222222222196</c:v>
                </c:pt>
                <c:pt idx="26">
                  <c:v>46.41111111111109</c:v>
                </c:pt>
                <c:pt idx="27">
                  <c:v>48.14999999999998</c:v>
                </c:pt>
                <c:pt idx="28">
                  <c:v>49.888888888888864</c:v>
                </c:pt>
                <c:pt idx="29">
                  <c:v>51.62777777777775</c:v>
                </c:pt>
                <c:pt idx="30">
                  <c:v>53.36666666666664</c:v>
                </c:pt>
                <c:pt idx="31">
                  <c:v>55.105555555555526</c:v>
                </c:pt>
                <c:pt idx="32">
                  <c:v>56.84444444444441</c:v>
                </c:pt>
                <c:pt idx="33">
                  <c:v>58.58333333333331</c:v>
                </c:pt>
                <c:pt idx="34">
                  <c:v>60.322222222222194</c:v>
                </c:pt>
                <c:pt idx="35">
                  <c:v>62.061111111111074</c:v>
                </c:pt>
                <c:pt idx="36">
                  <c:v>63.8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'am-0912'!$D$3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'am-0912'!$A$5:$A$41</c:f>
              <c:numCache>
                <c:ptCount val="37"/>
                <c:pt idx="0">
                  <c:v>0</c:v>
                </c:pt>
                <c:pt idx="1">
                  <c:v>0.008781828703703705</c:v>
                </c:pt>
                <c:pt idx="2">
                  <c:v>0.01756365740740741</c:v>
                </c:pt>
                <c:pt idx="3">
                  <c:v>0.026345486111111115</c:v>
                </c:pt>
                <c:pt idx="4">
                  <c:v>0.03512731481481482</c:v>
                </c:pt>
                <c:pt idx="5">
                  <c:v>0.043909143518518524</c:v>
                </c:pt>
                <c:pt idx="6">
                  <c:v>0.05269097222222223</c:v>
                </c:pt>
                <c:pt idx="7">
                  <c:v>0.061472800925925934</c:v>
                </c:pt>
                <c:pt idx="8">
                  <c:v>0.07025462962962964</c:v>
                </c:pt>
                <c:pt idx="9">
                  <c:v>0.07903645833333334</c:v>
                </c:pt>
                <c:pt idx="10">
                  <c:v>0.08781828703703703</c:v>
                </c:pt>
                <c:pt idx="11">
                  <c:v>0.09660011574074073</c:v>
                </c:pt>
                <c:pt idx="12">
                  <c:v>0.10538194444444443</c:v>
                </c:pt>
                <c:pt idx="13">
                  <c:v>0.11416377314814813</c:v>
                </c:pt>
                <c:pt idx="14">
                  <c:v>0.12294560185185183</c:v>
                </c:pt>
                <c:pt idx="15">
                  <c:v>0.13172743055555552</c:v>
                </c:pt>
                <c:pt idx="16">
                  <c:v>0.14050925925925922</c:v>
                </c:pt>
                <c:pt idx="17">
                  <c:v>0.14929108796296292</c:v>
                </c:pt>
                <c:pt idx="18">
                  <c:v>0.15807291666666662</c:v>
                </c:pt>
                <c:pt idx="19">
                  <c:v>0.16685474537037032</c:v>
                </c:pt>
                <c:pt idx="20">
                  <c:v>0.17563657407407401</c:v>
                </c:pt>
                <c:pt idx="21">
                  <c:v>0.1844184027777777</c:v>
                </c:pt>
                <c:pt idx="22">
                  <c:v>0.1932002314814814</c:v>
                </c:pt>
                <c:pt idx="23">
                  <c:v>0.2019820601851851</c:v>
                </c:pt>
                <c:pt idx="24">
                  <c:v>0.2107638888888888</c:v>
                </c:pt>
                <c:pt idx="25">
                  <c:v>0.2195457175925925</c:v>
                </c:pt>
                <c:pt idx="26">
                  <c:v>0.2283275462962962</c:v>
                </c:pt>
                <c:pt idx="27">
                  <c:v>0.2371093749999999</c:v>
                </c:pt>
                <c:pt idx="28">
                  <c:v>0.2458912037037036</c:v>
                </c:pt>
                <c:pt idx="29">
                  <c:v>0.2546730324074073</c:v>
                </c:pt>
                <c:pt idx="30">
                  <c:v>0.263454861111111</c:v>
                </c:pt>
                <c:pt idx="31">
                  <c:v>0.2722366898148147</c:v>
                </c:pt>
                <c:pt idx="32">
                  <c:v>0.2810185185185184</c:v>
                </c:pt>
                <c:pt idx="33">
                  <c:v>0.2898003472222221</c:v>
                </c:pt>
                <c:pt idx="34">
                  <c:v>0.2985821759259258</c:v>
                </c:pt>
                <c:pt idx="35">
                  <c:v>0.3073640046296295</c:v>
                </c:pt>
                <c:pt idx="36">
                  <c:v>0.31614583333333335</c:v>
                </c:pt>
              </c:numCache>
            </c:numRef>
          </c:xVal>
          <c:yVal>
            <c:numRef>
              <c:f>'am-0912'!$D$5:$D$41</c:f>
              <c:numCache>
                <c:ptCount val="37"/>
                <c:pt idx="0">
                  <c:v>0</c:v>
                </c:pt>
                <c:pt idx="1">
                  <c:v>19.39522112650323</c:v>
                </c:pt>
                <c:pt idx="2">
                  <c:v>37.68214390292056</c:v>
                </c:pt>
                <c:pt idx="3">
                  <c:v>54.86076832925198</c:v>
                </c:pt>
                <c:pt idx="4">
                  <c:v>70.93109440549752</c:v>
                </c:pt>
                <c:pt idx="5">
                  <c:v>85.89312213165715</c:v>
                </c:pt>
                <c:pt idx="6">
                  <c:v>99.7468515077309</c:v>
                </c:pt>
                <c:pt idx="7">
                  <c:v>112.49228253371871</c:v>
                </c:pt>
                <c:pt idx="8">
                  <c:v>124.12941520962066</c:v>
                </c:pt>
                <c:pt idx="9">
                  <c:v>134.65824953543668</c:v>
                </c:pt>
                <c:pt idx="10">
                  <c:v>144.0787855111668</c:v>
                </c:pt>
                <c:pt idx="11">
                  <c:v>152.39102313681107</c:v>
                </c:pt>
                <c:pt idx="12">
                  <c:v>159.59496241236937</c:v>
                </c:pt>
                <c:pt idx="13">
                  <c:v>165.69060333784182</c:v>
                </c:pt>
                <c:pt idx="14">
                  <c:v>170.67794591322837</c:v>
                </c:pt>
                <c:pt idx="15">
                  <c:v>174.556990138529</c:v>
                </c:pt>
                <c:pt idx="16">
                  <c:v>177.3277360137438</c:v>
                </c:pt>
                <c:pt idx="17">
                  <c:v>178.9901835388726</c:v>
                </c:pt>
                <c:pt idx="18">
                  <c:v>179.54433271391557</c:v>
                </c:pt>
                <c:pt idx="19">
                  <c:v>178.99018353887263</c:v>
                </c:pt>
                <c:pt idx="20">
                  <c:v>177.3277360137438</c:v>
                </c:pt>
                <c:pt idx="21">
                  <c:v>174.55699013852904</c:v>
                </c:pt>
                <c:pt idx="22">
                  <c:v>170.67794591322843</c:v>
                </c:pt>
                <c:pt idx="23">
                  <c:v>165.69060333784194</c:v>
                </c:pt>
                <c:pt idx="24">
                  <c:v>159.59496241236948</c:v>
                </c:pt>
                <c:pt idx="25">
                  <c:v>152.39102313681116</c:v>
                </c:pt>
                <c:pt idx="26">
                  <c:v>144.0787855111669</c:v>
                </c:pt>
                <c:pt idx="27">
                  <c:v>134.65824953543682</c:v>
                </c:pt>
                <c:pt idx="28">
                  <c:v>124.12941520962082</c:v>
                </c:pt>
                <c:pt idx="29">
                  <c:v>112.49228253371882</c:v>
                </c:pt>
                <c:pt idx="30">
                  <c:v>99.74685150773105</c:v>
                </c:pt>
                <c:pt idx="31">
                  <c:v>85.89312213165736</c:v>
                </c:pt>
                <c:pt idx="32">
                  <c:v>70.93109440549779</c:v>
                </c:pt>
                <c:pt idx="33">
                  <c:v>54.860768329252245</c:v>
                </c:pt>
                <c:pt idx="34">
                  <c:v>37.68214390292088</c:v>
                </c:pt>
                <c:pt idx="35">
                  <c:v>19.395221126503618</c:v>
                </c:pt>
                <c:pt idx="36">
                  <c:v>0</c:v>
                </c:pt>
              </c:numCache>
            </c:numRef>
          </c:yVal>
          <c:smooth val="0"/>
        </c:ser>
        <c:axId val="60407998"/>
        <c:axId val="6801071"/>
      </c:scatterChart>
      <c:valAx>
        <c:axId val="18144372"/>
        <c:scaling>
          <c:orientation val="minMax"/>
          <c:max val="0.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60407998"/>
        <c:scaling>
          <c:orientation val="minMax"/>
        </c:scaling>
        <c:axPos val="b"/>
        <c:delete val="1"/>
        <c:majorTickMark val="in"/>
        <c:minorTickMark val="none"/>
        <c:tickLblPos val="nextTo"/>
        <c:crossAx val="6801071"/>
        <c:crosses val="max"/>
        <c:crossBetween val="midCat"/>
        <c:dispUnits/>
      </c:valAx>
      <c:valAx>
        <c:axId val="680107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407998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am-2235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'am-2235'!$B$3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'am-2235'!$A$5:$A$41</c:f>
              <c:numCache/>
            </c:numRef>
          </c:xVal>
          <c:yVal>
            <c:numRef>
              <c:f>'am-2235'!$B$5:$B$41</c:f>
              <c:numCache/>
            </c:numRef>
          </c:yVal>
          <c:smooth val="1"/>
        </c:ser>
        <c:axId val="61209640"/>
        <c:axId val="14015849"/>
      </c:scatterChart>
      <c:scatterChart>
        <c:scatterStyle val="lineMarker"/>
        <c:varyColors val="0"/>
        <c:ser>
          <c:idx val="1"/>
          <c:order val="1"/>
          <c:tx>
            <c:strRef>
              <c:f>'am-2235'!$C$3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'am-2235'!$A$5:$A$41</c:f>
              <c:numCache/>
            </c:numRef>
          </c:xVal>
          <c:yVal>
            <c:numRef>
              <c:f>'am-2235'!$C$5:$C$41</c:f>
              <c:numCache/>
            </c:numRef>
          </c:yVal>
          <c:smooth val="0"/>
        </c:ser>
        <c:ser>
          <c:idx val="2"/>
          <c:order val="2"/>
          <c:tx>
            <c:strRef>
              <c:f>'am-2235'!$D$3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'am-2235'!$A$5:$A$41</c:f>
              <c:numCache/>
            </c:numRef>
          </c:xVal>
          <c:yVal>
            <c:numRef>
              <c:f>'am-2235'!$D$5:$D$41</c:f>
              <c:numCache/>
            </c:numRef>
          </c:yVal>
          <c:smooth val="0"/>
        </c:ser>
        <c:ser>
          <c:idx val="3"/>
          <c:order val="3"/>
          <c:tx>
            <c:strRef>
              <c:f>'am-2235'!$E$3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'am-2235'!$A$5:$A$41</c:f>
              <c:numCache/>
            </c:numRef>
          </c:xVal>
          <c:yVal>
            <c:numRef>
              <c:f>'am-2235'!$E$5:$E$41</c:f>
              <c:numCache/>
            </c:numRef>
          </c:yVal>
          <c:smooth val="0"/>
        </c:ser>
        <c:axId val="59033778"/>
        <c:axId val="61541955"/>
      </c:scatterChart>
      <c:valAx>
        <c:axId val="61209640"/>
        <c:scaling>
          <c:orientation val="minMax"/>
          <c:max val="8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15849"/>
        <c:crosses val="autoZero"/>
        <c:crossBetween val="midCat"/>
        <c:dispUnits/>
      </c:valAx>
      <c:valAx>
        <c:axId val="1401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59033778"/>
        <c:scaling>
          <c:orientation val="minMax"/>
        </c:scaling>
        <c:axPos val="b"/>
        <c:delete val="1"/>
        <c:majorTickMark val="in"/>
        <c:minorTickMark val="none"/>
        <c:tickLblPos val="nextTo"/>
        <c:crossAx val="61541955"/>
        <c:crosses val="max"/>
        <c:crossBetween val="midCat"/>
        <c:dispUnits/>
      </c:valAx>
      <c:valAx>
        <c:axId val="6154195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(W),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0337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18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05225" y="1371600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1" bestFit="1" customWidth="1"/>
    <col min="2" max="2" width="9.28125" style="1" customWidth="1"/>
    <col min="3" max="16384" width="9.140625" style="1" customWidth="1"/>
  </cols>
  <sheetData>
    <row r="1" ht="25.5">
      <c r="A1" s="27" t="s">
        <v>36</v>
      </c>
    </row>
    <row r="4" spans="1:8" ht="15.75">
      <c r="A4" s="22" t="s">
        <v>19</v>
      </c>
      <c r="B4" s="25" t="s">
        <v>17</v>
      </c>
      <c r="C4" s="8" t="s">
        <v>16</v>
      </c>
      <c r="D4" s="9"/>
      <c r="E4" s="8" t="s">
        <v>13</v>
      </c>
      <c r="F4" s="9"/>
      <c r="G4" s="19" t="s">
        <v>15</v>
      </c>
      <c r="H4" s="19" t="s">
        <v>32</v>
      </c>
    </row>
    <row r="5" spans="1:8" ht="15.75">
      <c r="A5" s="23"/>
      <c r="B5" s="10" t="s">
        <v>18</v>
      </c>
      <c r="C5" s="10" t="s">
        <v>12</v>
      </c>
      <c r="D5" s="44" t="s">
        <v>10</v>
      </c>
      <c r="E5" s="45" t="s">
        <v>37</v>
      </c>
      <c r="F5" s="44" t="s">
        <v>10</v>
      </c>
      <c r="G5" s="46" t="s">
        <v>14</v>
      </c>
      <c r="H5" s="26" t="s">
        <v>33</v>
      </c>
    </row>
    <row r="6" spans="1:9" ht="12.75">
      <c r="A6" s="36" t="s">
        <v>11</v>
      </c>
      <c r="B6" s="37">
        <v>6</v>
      </c>
      <c r="C6" s="38">
        <f>'CIM Motor'!B5</f>
        <v>88.5</v>
      </c>
      <c r="D6" s="39">
        <f>'CIM Motor'!C5</f>
        <v>2.7</v>
      </c>
      <c r="E6" s="40">
        <f>'CIM Motor'!A41</f>
        <v>1.7885416666666665</v>
      </c>
      <c r="F6" s="41">
        <f>'CIM Motor'!C41</f>
        <v>133</v>
      </c>
      <c r="G6" s="42">
        <f>2*PI()*E6/2*C6/2*1.3558</f>
        <v>337.09929125259487</v>
      </c>
      <c r="H6" s="43">
        <v>2.8</v>
      </c>
      <c r="I6" s="3"/>
    </row>
    <row r="7" spans="1:9" ht="12.75">
      <c r="A7" s="22" t="s">
        <v>20</v>
      </c>
      <c r="B7" s="49">
        <v>4</v>
      </c>
      <c r="C7" s="28">
        <f>6160/60</f>
        <v>102.66666666666667</v>
      </c>
      <c r="D7" s="29">
        <v>3.7</v>
      </c>
      <c r="E7" s="30">
        <f>11.2/12</f>
        <v>0.9333333333333332</v>
      </c>
      <c r="F7" s="31">
        <v>70</v>
      </c>
      <c r="G7" s="32">
        <f aca="true" t="shared" si="0" ref="G7:G18">2*PI()*E7/2*C7/2*1.3558</f>
        <v>204.07121256340133</v>
      </c>
      <c r="H7" s="33">
        <v>2.17</v>
      </c>
      <c r="I7" s="3"/>
    </row>
    <row r="8" spans="1:9" ht="12.75">
      <c r="A8" s="24" t="s">
        <v>21</v>
      </c>
      <c r="B8" s="52"/>
      <c r="C8" s="13">
        <f>14000/60</f>
        <v>233.33333333333334</v>
      </c>
      <c r="D8" s="14">
        <v>0.73</v>
      </c>
      <c r="E8" s="17">
        <f>4.4/12</f>
        <v>0.3666666666666667</v>
      </c>
      <c r="F8" s="18">
        <v>65</v>
      </c>
      <c r="G8" s="21">
        <f t="shared" si="0"/>
        <v>182.20643978875123</v>
      </c>
      <c r="H8" s="35">
        <v>0.69</v>
      </c>
      <c r="I8" s="3"/>
    </row>
    <row r="9" spans="1:9" ht="12.75">
      <c r="A9" s="36" t="s">
        <v>22</v>
      </c>
      <c r="B9" s="37">
        <v>4</v>
      </c>
      <c r="C9" s="38">
        <f>16000/60</f>
        <v>266.6666666666667</v>
      </c>
      <c r="D9" s="39">
        <v>1.2</v>
      </c>
      <c r="E9" s="40">
        <f>60.7/12/16</f>
        <v>0.31614583333333335</v>
      </c>
      <c r="F9" s="41">
        <v>63.8</v>
      </c>
      <c r="G9" s="42">
        <f t="shared" si="0"/>
        <v>179.54433271391557</v>
      </c>
      <c r="H9" s="43">
        <v>0.5</v>
      </c>
      <c r="I9" s="3"/>
    </row>
    <row r="10" spans="1:9" ht="12.75">
      <c r="A10" s="22" t="s">
        <v>23</v>
      </c>
      <c r="B10" s="49">
        <v>3</v>
      </c>
      <c r="C10" s="28">
        <f>75/60</f>
        <v>1.25</v>
      </c>
      <c r="D10" s="29">
        <v>0.6</v>
      </c>
      <c r="E10" s="30">
        <f>3187/12/16</f>
        <v>16.598958333333332</v>
      </c>
      <c r="F10" s="31">
        <v>22</v>
      </c>
      <c r="G10" s="32">
        <f t="shared" si="0"/>
        <v>44.18820441406884</v>
      </c>
      <c r="H10" s="33">
        <v>1.6</v>
      </c>
      <c r="I10" s="3"/>
    </row>
    <row r="11" spans="1:9" ht="12.75">
      <c r="A11" s="24" t="s">
        <v>24</v>
      </c>
      <c r="B11" s="52"/>
      <c r="C11" s="13">
        <f>28/60</f>
        <v>0.4666666666666667</v>
      </c>
      <c r="D11" s="14">
        <v>0.6</v>
      </c>
      <c r="E11" s="17">
        <v>33</v>
      </c>
      <c r="F11" s="18">
        <v>22</v>
      </c>
      <c r="G11" s="21">
        <f t="shared" si="0"/>
        <v>32.797159161975216</v>
      </c>
      <c r="H11" s="35">
        <v>2.1</v>
      </c>
      <c r="I11" s="3"/>
    </row>
    <row r="12" spans="1:9" ht="12.75">
      <c r="A12" s="36" t="s">
        <v>25</v>
      </c>
      <c r="B12" s="37">
        <v>1</v>
      </c>
      <c r="C12" s="38">
        <f>100/60</f>
        <v>1.6666666666666667</v>
      </c>
      <c r="D12" s="39">
        <v>5</v>
      </c>
      <c r="E12" s="40">
        <f>100/12</f>
        <v>8.333333333333334</v>
      </c>
      <c r="F12" s="41">
        <v>24</v>
      </c>
      <c r="G12" s="42">
        <f t="shared" si="0"/>
        <v>29.578967498173903</v>
      </c>
      <c r="H12" s="43">
        <v>1.11</v>
      </c>
      <c r="I12" s="3"/>
    </row>
    <row r="13" spans="1:9" ht="12.75">
      <c r="A13" s="22" t="s">
        <v>30</v>
      </c>
      <c r="B13" s="49">
        <v>4</v>
      </c>
      <c r="C13" s="28">
        <f>12180/60</f>
        <v>203</v>
      </c>
      <c r="D13" s="29">
        <v>0.3</v>
      </c>
      <c r="E13" s="30">
        <f>18.85/12/16</f>
        <v>0.09817708333333335</v>
      </c>
      <c r="F13" s="31">
        <v>14.5</v>
      </c>
      <c r="G13" s="32">
        <f>2*PI()*E13/2*C13/2*1.3558</f>
        <v>42.4445242800515</v>
      </c>
      <c r="H13" s="33">
        <f>91/453.59</f>
        <v>0.20062170682775193</v>
      </c>
      <c r="I13" s="3"/>
    </row>
    <row r="14" spans="1:9" ht="12.75">
      <c r="A14" s="23" t="s">
        <v>26</v>
      </c>
      <c r="B14" s="50"/>
      <c r="C14" s="11">
        <f>15500/60</f>
        <v>258.3333333333333</v>
      </c>
      <c r="D14" s="12">
        <v>0.5</v>
      </c>
      <c r="E14" s="15">
        <f>16.65/12/16</f>
        <v>0.08671875</v>
      </c>
      <c r="F14" s="16">
        <v>15</v>
      </c>
      <c r="G14" s="20">
        <f t="shared" si="0"/>
        <v>47.70995023182017</v>
      </c>
      <c r="H14" s="34">
        <f>96/453.59</f>
        <v>0.2116448775325735</v>
      </c>
      <c r="I14" s="3"/>
    </row>
    <row r="15" spans="1:9" ht="12.75">
      <c r="A15" s="23" t="s">
        <v>28</v>
      </c>
      <c r="B15" s="50"/>
      <c r="C15" s="11">
        <f>16800/60</f>
        <v>280</v>
      </c>
      <c r="D15" s="12">
        <v>1</v>
      </c>
      <c r="E15" s="15">
        <f>39.48/12/16</f>
        <v>0.20562499999999997</v>
      </c>
      <c r="F15" s="16">
        <v>42</v>
      </c>
      <c r="G15" s="20">
        <f t="shared" si="0"/>
        <v>122.61665186693006</v>
      </c>
      <c r="H15" s="34">
        <f>153/453.59</f>
        <v>0.337309023567539</v>
      </c>
      <c r="I15" s="3"/>
    </row>
    <row r="16" spans="1:9" ht="12.75">
      <c r="A16" s="23" t="s">
        <v>31</v>
      </c>
      <c r="B16" s="50"/>
      <c r="C16" s="11">
        <f>16800/60</f>
        <v>280</v>
      </c>
      <c r="D16" s="12">
        <v>0.9</v>
      </c>
      <c r="E16" s="15">
        <f>23.61/12/16</f>
        <v>0.12296875</v>
      </c>
      <c r="F16" s="16">
        <v>21</v>
      </c>
      <c r="G16" s="20">
        <f>2*PI()*E16/2*C16/2*1.3558</f>
        <v>73.32773937634799</v>
      </c>
      <c r="H16" s="34">
        <f>176/453.59</f>
        <v>0.388015608809718</v>
      </c>
      <c r="I16" s="3"/>
    </row>
    <row r="17" spans="1:9" ht="12.75">
      <c r="A17" s="23" t="s">
        <v>27</v>
      </c>
      <c r="B17" s="50"/>
      <c r="C17" s="11">
        <f>19300/60</f>
        <v>321.6666666666667</v>
      </c>
      <c r="D17" s="12">
        <v>1.4</v>
      </c>
      <c r="E17" s="15">
        <f>70.55/12/16</f>
        <v>0.36744791666666665</v>
      </c>
      <c r="F17" s="16">
        <v>85</v>
      </c>
      <c r="G17" s="20">
        <f t="shared" si="0"/>
        <v>251.71978643766283</v>
      </c>
      <c r="H17" s="34">
        <f>218/453.59</f>
        <v>0.48061024273021896</v>
      </c>
      <c r="I17" s="3"/>
    </row>
    <row r="18" spans="1:9" ht="12.75">
      <c r="A18" s="24" t="s">
        <v>29</v>
      </c>
      <c r="B18" s="51"/>
      <c r="C18" s="13">
        <f>7300/60</f>
        <v>121.66666666666667</v>
      </c>
      <c r="D18" s="14">
        <v>1.1</v>
      </c>
      <c r="E18" s="17">
        <f>61.1/12/16</f>
        <v>0.3182291666666667</v>
      </c>
      <c r="F18" s="18">
        <v>30</v>
      </c>
      <c r="G18" s="21">
        <f t="shared" si="0"/>
        <v>82.45691795756565</v>
      </c>
      <c r="H18" s="35">
        <f>352/253.59</f>
        <v>1.3880673528135967</v>
      </c>
      <c r="I18" s="3"/>
    </row>
    <row r="19" spans="1:8" ht="12.75">
      <c r="A19" s="36" t="s">
        <v>35</v>
      </c>
      <c r="B19" s="37">
        <v>2</v>
      </c>
      <c r="C19" s="38">
        <f>84/60</f>
        <v>1.4</v>
      </c>
      <c r="D19" s="39">
        <f>'Denso Window Motor'!C5</f>
        <v>1.8</v>
      </c>
      <c r="E19" s="40">
        <f>1501.1/12/16</f>
        <v>7.818229166666666</v>
      </c>
      <c r="F19" s="41">
        <f>'Denso Window Motor'!C41</f>
        <v>19.8</v>
      </c>
      <c r="G19" s="42">
        <f>2*PI()*E19/2*C19/2*1.3558</f>
        <v>23.310518758542138</v>
      </c>
      <c r="H19" s="43"/>
    </row>
    <row r="20" spans="1:8" ht="12.75">
      <c r="A20" s="36" t="s">
        <v>34</v>
      </c>
      <c r="B20" s="37">
        <v>4</v>
      </c>
      <c r="C20" s="38">
        <f>5300/60</f>
        <v>88.33333333333333</v>
      </c>
      <c r="D20" s="39">
        <v>1</v>
      </c>
      <c r="E20" s="40">
        <f>18.4/12/16</f>
        <v>0.09583333333333333</v>
      </c>
      <c r="F20" s="41">
        <v>7</v>
      </c>
      <c r="G20" s="42">
        <f>2*PI()*E20/2*C20/2*1.3558</f>
        <v>18.028380690136988</v>
      </c>
      <c r="H20" s="43"/>
    </row>
    <row r="21" spans="1:8" ht="14.25">
      <c r="A21" s="36" t="s">
        <v>38</v>
      </c>
      <c r="B21" s="37">
        <v>2</v>
      </c>
      <c r="C21" s="38">
        <f>100/60</f>
        <v>1.6666666666666667</v>
      </c>
      <c r="D21" s="39">
        <v>0.37</v>
      </c>
      <c r="E21" s="40">
        <f>14.76/12</f>
        <v>1.23</v>
      </c>
      <c r="F21" s="41">
        <v>4.8</v>
      </c>
      <c r="G21" s="42">
        <f>2*PI()*E21/2*C21/2*1.3558</f>
        <v>4.365855602730467</v>
      </c>
      <c r="H21" s="43">
        <v>0.192</v>
      </c>
    </row>
    <row r="23" ht="14.25">
      <c r="A23" s="47" t="s">
        <v>39</v>
      </c>
    </row>
  </sheetData>
  <mergeCells count="3">
    <mergeCell ref="B13:B18"/>
    <mergeCell ref="B7:B8"/>
    <mergeCell ref="B10:B1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43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Summary!C14</f>
        <v>258.3333333333333</v>
      </c>
      <c r="C5" s="2">
        <f>Summary!D14</f>
        <v>0.5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0.0024088541666666668</v>
      </c>
      <c r="B6" s="2">
        <f>$B$5-$B$5*A6/$A$41</f>
        <v>251.1574074074074</v>
      </c>
      <c r="C6" s="2">
        <f>($C$41-$C$5)*A6/$A$41+$C$5</f>
        <v>0.9027777777777778</v>
      </c>
      <c r="D6" s="3">
        <f aca="true" t="shared" si="0" ref="D6:D41">2*PI()*A6*B6*1.3558</f>
        <v>5.153852648499093</v>
      </c>
      <c r="E6" s="3">
        <f aca="true" t="shared" si="1" ref="E6:E41">D6/(C6*12)*100</f>
        <v>47.57402444768393</v>
      </c>
    </row>
    <row r="7" spans="1:5" ht="12.75">
      <c r="A7" s="4">
        <f aca="true" t="shared" si="2" ref="A7:A40">A6+($A$41-$A$5)/36</f>
        <v>0.0048177083333333336</v>
      </c>
      <c r="B7" s="2">
        <f aca="true" t="shared" si="3" ref="B7:B40">$B$5-$B$5*A7/$A$41</f>
        <v>243.98148148148147</v>
      </c>
      <c r="C7" s="2">
        <f aca="true" t="shared" si="4" ref="C7:C40">($C$41-$C$5)*A7/$A$41+$C$5</f>
        <v>1.3055555555555556</v>
      </c>
      <c r="D7" s="3">
        <f t="shared" si="0"/>
        <v>10.013199431369666</v>
      </c>
      <c r="E7" s="3">
        <f t="shared" si="1"/>
        <v>63.91403892363616</v>
      </c>
    </row>
    <row r="8" spans="1:5" ht="12.75">
      <c r="A8" s="4">
        <f t="shared" si="2"/>
        <v>0.0072265625</v>
      </c>
      <c r="B8" s="2">
        <f t="shared" si="3"/>
        <v>236.80555555555554</v>
      </c>
      <c r="C8" s="2">
        <f t="shared" si="4"/>
        <v>1.7083333333333335</v>
      </c>
      <c r="D8" s="3">
        <f t="shared" si="0"/>
        <v>14.57804034861172</v>
      </c>
      <c r="E8" s="3">
        <f t="shared" si="1"/>
        <v>71.11239194444742</v>
      </c>
    </row>
    <row r="9" spans="1:5" ht="12.75">
      <c r="A9" s="4">
        <f t="shared" si="2"/>
        <v>0.009635416666666667</v>
      </c>
      <c r="B9" s="2">
        <f t="shared" si="3"/>
        <v>229.62962962962962</v>
      </c>
      <c r="C9" s="2">
        <f t="shared" si="4"/>
        <v>2.111111111111111</v>
      </c>
      <c r="D9" s="3">
        <f t="shared" si="0"/>
        <v>18.848375400225255</v>
      </c>
      <c r="E9" s="3">
        <f t="shared" si="1"/>
        <v>74.40148184299443</v>
      </c>
    </row>
    <row r="10" spans="1:5" ht="12.75">
      <c r="A10" s="4">
        <f t="shared" si="2"/>
        <v>0.012044270833333334</v>
      </c>
      <c r="B10" s="2">
        <f t="shared" si="3"/>
        <v>222.4537037037037</v>
      </c>
      <c r="C10" s="2">
        <f t="shared" si="4"/>
        <v>2.513888888888889</v>
      </c>
      <c r="D10" s="3">
        <f t="shared" si="0"/>
        <v>22.824204586210268</v>
      </c>
      <c r="E10" s="3">
        <f t="shared" si="1"/>
        <v>75.66034669461968</v>
      </c>
    </row>
    <row r="11" spans="1:5" ht="12.75">
      <c r="A11" s="4">
        <f t="shared" si="2"/>
        <v>0.014453125</v>
      </c>
      <c r="B11" s="2">
        <f t="shared" si="3"/>
        <v>215.27777777777777</v>
      </c>
      <c r="C11" s="2">
        <f t="shared" si="4"/>
        <v>2.916666666666667</v>
      </c>
      <c r="D11" s="3">
        <f t="shared" si="0"/>
        <v>26.505527906566765</v>
      </c>
      <c r="E11" s="3">
        <f t="shared" si="1"/>
        <v>75.7300797330479</v>
      </c>
    </row>
    <row r="12" spans="1:5" ht="12.75">
      <c r="A12" s="4">
        <f t="shared" si="2"/>
        <v>0.016861979166666666</v>
      </c>
      <c r="B12" s="2">
        <f t="shared" si="3"/>
        <v>208.10185185185185</v>
      </c>
      <c r="C12" s="2">
        <f t="shared" si="4"/>
        <v>3.319444444444444</v>
      </c>
      <c r="D12" s="3">
        <f t="shared" si="0"/>
        <v>29.892345361294733</v>
      </c>
      <c r="E12" s="3">
        <f t="shared" si="1"/>
        <v>75.04354484007047</v>
      </c>
    </row>
    <row r="13" spans="1:5" ht="12.75">
      <c r="A13" s="4">
        <f t="shared" si="2"/>
        <v>0.019270833333333334</v>
      </c>
      <c r="B13" s="2">
        <f t="shared" si="3"/>
        <v>200.92592592592592</v>
      </c>
      <c r="C13" s="2">
        <f t="shared" si="4"/>
        <v>3.7222222222222223</v>
      </c>
      <c r="D13" s="3">
        <f t="shared" si="0"/>
        <v>32.984656950394196</v>
      </c>
      <c r="E13" s="3">
        <f t="shared" si="1"/>
        <v>73.8462469038676</v>
      </c>
    </row>
    <row r="14" spans="1:5" ht="12.75">
      <c r="A14" s="4">
        <f t="shared" si="2"/>
        <v>0.021679687500000003</v>
      </c>
      <c r="B14" s="2">
        <f t="shared" si="3"/>
        <v>193.75</v>
      </c>
      <c r="C14" s="2">
        <f t="shared" si="4"/>
        <v>4.125</v>
      </c>
      <c r="D14" s="3">
        <f t="shared" si="0"/>
        <v>35.78246267386514</v>
      </c>
      <c r="E14" s="3">
        <f t="shared" si="1"/>
        <v>72.28780338154573</v>
      </c>
    </row>
    <row r="15" spans="1:5" ht="12.75">
      <c r="A15" s="4">
        <f t="shared" si="2"/>
        <v>0.02408854166666667</v>
      </c>
      <c r="B15" s="2">
        <f t="shared" si="3"/>
        <v>186.57407407407405</v>
      </c>
      <c r="C15" s="2">
        <f t="shared" si="4"/>
        <v>4.527777777777779</v>
      </c>
      <c r="D15" s="3">
        <f t="shared" si="0"/>
        <v>38.28576253170755</v>
      </c>
      <c r="E15" s="3">
        <f t="shared" si="1"/>
        <v>70.46459361663965</v>
      </c>
    </row>
    <row r="16" spans="1:5" ht="12.75">
      <c r="A16" s="4">
        <f t="shared" si="2"/>
        <v>0.02649739583333334</v>
      </c>
      <c r="B16" s="2">
        <f t="shared" si="3"/>
        <v>179.39814814814812</v>
      </c>
      <c r="C16" s="2">
        <f t="shared" si="4"/>
        <v>4.930555555555557</v>
      </c>
      <c r="D16" s="3">
        <f t="shared" si="0"/>
        <v>40.49455652392146</v>
      </c>
      <c r="E16" s="3">
        <f t="shared" si="1"/>
        <v>68.44150398409259</v>
      </c>
    </row>
    <row r="17" spans="1:5" ht="12.75">
      <c r="A17" s="4">
        <f t="shared" si="2"/>
        <v>0.02890625000000001</v>
      </c>
      <c r="B17" s="2">
        <f t="shared" si="3"/>
        <v>172.22222222222217</v>
      </c>
      <c r="C17" s="2">
        <f t="shared" si="4"/>
        <v>5.333333333333335</v>
      </c>
      <c r="D17" s="3">
        <f t="shared" si="0"/>
        <v>42.40884465050682</v>
      </c>
      <c r="E17" s="3">
        <f t="shared" si="1"/>
        <v>66.2638197664169</v>
      </c>
    </row>
    <row r="18" spans="1:5" ht="12.75">
      <c r="A18" s="4">
        <f t="shared" si="2"/>
        <v>0.03131510416666668</v>
      </c>
      <c r="B18" s="2">
        <f t="shared" si="3"/>
        <v>165.04629629629625</v>
      </c>
      <c r="C18" s="2">
        <f t="shared" si="4"/>
        <v>5.7361111111111125</v>
      </c>
      <c r="D18" s="3">
        <f t="shared" si="0"/>
        <v>44.02862691146368</v>
      </c>
      <c r="E18" s="3">
        <f t="shared" si="1"/>
        <v>63.964106893167575</v>
      </c>
    </row>
    <row r="19" spans="1:5" ht="12.75">
      <c r="A19" s="4">
        <f t="shared" si="2"/>
        <v>0.033723958333333345</v>
      </c>
      <c r="B19" s="2">
        <f t="shared" si="3"/>
        <v>157.87037037037032</v>
      </c>
      <c r="C19" s="2">
        <f t="shared" si="4"/>
        <v>6.138888888888891</v>
      </c>
      <c r="D19" s="3">
        <f t="shared" si="0"/>
        <v>45.35390330679203</v>
      </c>
      <c r="E19" s="3">
        <f t="shared" si="1"/>
        <v>61.566384579355685</v>
      </c>
    </row>
    <row r="20" spans="1:5" ht="12.75">
      <c r="A20" s="4">
        <f t="shared" si="2"/>
        <v>0.036132812500000014</v>
      </c>
      <c r="B20" s="2">
        <f t="shared" si="3"/>
        <v>150.6944444444444</v>
      </c>
      <c r="C20" s="2">
        <f t="shared" si="4"/>
        <v>6.54166666666667</v>
      </c>
      <c r="D20" s="3">
        <f t="shared" si="0"/>
        <v>46.38467383649184</v>
      </c>
      <c r="E20" s="3">
        <f t="shared" si="1"/>
        <v>59.08875647960742</v>
      </c>
    </row>
    <row r="21" spans="1:5" ht="12.75">
      <c r="A21" s="4">
        <f t="shared" si="2"/>
        <v>0.03854166666666668</v>
      </c>
      <c r="B21" s="2">
        <f t="shared" si="3"/>
        <v>143.51851851851848</v>
      </c>
      <c r="C21" s="2">
        <f t="shared" si="4"/>
        <v>6.944444444444447</v>
      </c>
      <c r="D21" s="3">
        <f t="shared" si="0"/>
        <v>47.12093850056314</v>
      </c>
      <c r="E21" s="3">
        <f t="shared" si="1"/>
        <v>56.545126200675746</v>
      </c>
    </row>
    <row r="22" spans="1:5" ht="12.75">
      <c r="A22" s="4">
        <f t="shared" si="2"/>
        <v>0.04095052083333335</v>
      </c>
      <c r="B22" s="2">
        <f t="shared" si="3"/>
        <v>136.34259259259255</v>
      </c>
      <c r="C22" s="2">
        <f t="shared" si="4"/>
        <v>7.347222222222226</v>
      </c>
      <c r="D22" s="3">
        <f t="shared" si="0"/>
        <v>47.562697299005926</v>
      </c>
      <c r="E22" s="3">
        <f t="shared" si="1"/>
        <v>53.94634854329592</v>
      </c>
    </row>
    <row r="23" spans="1:5" ht="12.75">
      <c r="A23" s="4">
        <f t="shared" si="2"/>
        <v>0.04335937500000002</v>
      </c>
      <c r="B23" s="2">
        <f t="shared" si="3"/>
        <v>129.1666666666666</v>
      </c>
      <c r="C23" s="2">
        <f t="shared" si="4"/>
        <v>7.7500000000000036</v>
      </c>
      <c r="D23" s="3">
        <f t="shared" si="0"/>
        <v>47.70995023182017</v>
      </c>
      <c r="E23" s="3">
        <f t="shared" si="1"/>
        <v>51.301021754645326</v>
      </c>
    </row>
    <row r="24" spans="1:5" ht="12.75">
      <c r="A24" s="4">
        <f t="shared" si="2"/>
        <v>0.04576822916666669</v>
      </c>
      <c r="B24" s="2">
        <f t="shared" si="3"/>
        <v>121.99074074074068</v>
      </c>
      <c r="C24" s="2">
        <f t="shared" si="4"/>
        <v>8.152777777777782</v>
      </c>
      <c r="D24" s="3">
        <f t="shared" si="0"/>
        <v>47.56269729900591</v>
      </c>
      <c r="E24" s="3">
        <f t="shared" si="1"/>
        <v>48.61604493935865</v>
      </c>
    </row>
    <row r="25" spans="1:5" ht="12.75">
      <c r="A25" s="4">
        <f t="shared" si="2"/>
        <v>0.048177083333333356</v>
      </c>
      <c r="B25" s="2">
        <f t="shared" si="3"/>
        <v>114.81481481481475</v>
      </c>
      <c r="C25" s="2">
        <f t="shared" si="4"/>
        <v>8.55555555555556</v>
      </c>
      <c r="D25" s="3">
        <f t="shared" si="0"/>
        <v>47.12093850056314</v>
      </c>
      <c r="E25" s="3">
        <f t="shared" si="1"/>
        <v>45.89701802002901</v>
      </c>
    </row>
    <row r="26" spans="1:5" ht="12.75">
      <c r="A26" s="4">
        <f t="shared" si="2"/>
        <v>0.050585937500000025</v>
      </c>
      <c r="B26" s="2">
        <f t="shared" si="3"/>
        <v>107.6388888888888</v>
      </c>
      <c r="C26" s="2">
        <f t="shared" si="4"/>
        <v>8.958333333333337</v>
      </c>
      <c r="D26" s="3">
        <f t="shared" si="0"/>
        <v>46.38467383649182</v>
      </c>
      <c r="E26" s="3">
        <f t="shared" si="1"/>
        <v>43.148533801387714</v>
      </c>
    </row>
    <row r="27" spans="1:5" ht="12.75">
      <c r="A27" s="4">
        <f t="shared" si="2"/>
        <v>0.052994791666666693</v>
      </c>
      <c r="B27" s="2">
        <f t="shared" si="3"/>
        <v>100.46296296296288</v>
      </c>
      <c r="C27" s="2">
        <f t="shared" si="4"/>
        <v>9.361111111111116</v>
      </c>
      <c r="D27" s="3">
        <f t="shared" si="0"/>
        <v>45.353903306792</v>
      </c>
      <c r="E27" s="3">
        <f t="shared" si="1"/>
        <v>40.374394635126386</v>
      </c>
    </row>
    <row r="28" spans="1:5" ht="12.75">
      <c r="A28" s="4">
        <f t="shared" si="2"/>
        <v>0.05540364583333336</v>
      </c>
      <c r="B28" s="2">
        <f t="shared" si="3"/>
        <v>93.28703703703695</v>
      </c>
      <c r="C28" s="2">
        <f t="shared" si="4"/>
        <v>9.763888888888895</v>
      </c>
      <c r="D28" s="3">
        <f t="shared" si="0"/>
        <v>44.02862691146366</v>
      </c>
      <c r="E28" s="3">
        <f t="shared" si="1"/>
        <v>37.5777754578637</v>
      </c>
    </row>
    <row r="29" spans="1:5" ht="12.75">
      <c r="A29" s="4">
        <f t="shared" si="2"/>
        <v>0.05781250000000003</v>
      </c>
      <c r="B29" s="2">
        <f t="shared" si="3"/>
        <v>86.11111111111103</v>
      </c>
      <c r="C29" s="2">
        <f t="shared" si="4"/>
        <v>10.166666666666671</v>
      </c>
      <c r="D29" s="3">
        <f t="shared" si="0"/>
        <v>42.40884465050681</v>
      </c>
      <c r="E29" s="3">
        <f t="shared" si="1"/>
        <v>34.7613480741859</v>
      </c>
    </row>
    <row r="30" spans="1:5" ht="12.75">
      <c r="A30" s="4">
        <f t="shared" si="2"/>
        <v>0.0602213541666667</v>
      </c>
      <c r="B30" s="2">
        <f t="shared" si="3"/>
        <v>78.93518518518508</v>
      </c>
      <c r="C30" s="2">
        <f t="shared" si="4"/>
        <v>10.56944444444445</v>
      </c>
      <c r="D30" s="3">
        <f t="shared" si="0"/>
        <v>40.49455652392141</v>
      </c>
      <c r="E30" s="3">
        <f t="shared" si="1"/>
        <v>31.927377022802673</v>
      </c>
    </row>
    <row r="31" spans="1:5" ht="12.75">
      <c r="A31" s="4">
        <f t="shared" si="2"/>
        <v>0.06263020833333337</v>
      </c>
      <c r="B31" s="2">
        <f t="shared" si="3"/>
        <v>71.75925925925915</v>
      </c>
      <c r="C31" s="2">
        <f t="shared" si="4"/>
        <v>10.972222222222229</v>
      </c>
      <c r="D31" s="3">
        <f t="shared" si="0"/>
        <v>38.28576253170752</v>
      </c>
      <c r="E31" s="3">
        <f t="shared" si="1"/>
        <v>29.077794327879115</v>
      </c>
    </row>
    <row r="32" spans="1:5" ht="12.75">
      <c r="A32" s="4">
        <f t="shared" si="2"/>
        <v>0.06503906250000004</v>
      </c>
      <c r="B32" s="2">
        <f t="shared" si="3"/>
        <v>64.58333333333323</v>
      </c>
      <c r="C32" s="2">
        <f t="shared" si="4"/>
        <v>11.375000000000005</v>
      </c>
      <c r="D32" s="3">
        <f t="shared" si="0"/>
        <v>35.78246267386509</v>
      </c>
      <c r="E32" s="3">
        <f t="shared" si="1"/>
        <v>26.214258369131922</v>
      </c>
    </row>
    <row r="33" spans="1:5" ht="12.75">
      <c r="A33" s="4">
        <f t="shared" si="2"/>
        <v>0.0674479166666667</v>
      </c>
      <c r="B33" s="2">
        <f t="shared" si="3"/>
        <v>57.407407407407305</v>
      </c>
      <c r="C33" s="2">
        <f t="shared" si="4"/>
        <v>11.777777777777786</v>
      </c>
      <c r="D33" s="3">
        <f t="shared" si="0"/>
        <v>32.984656950394154</v>
      </c>
      <c r="E33" s="3">
        <f t="shared" si="1"/>
        <v>23.33820067244868</v>
      </c>
    </row>
    <row r="34" spans="1:5" ht="12.75">
      <c r="A34" s="4">
        <f t="shared" si="2"/>
        <v>0.06985677083333337</v>
      </c>
      <c r="B34" s="2">
        <f t="shared" si="3"/>
        <v>50.23148148148135</v>
      </c>
      <c r="C34" s="2">
        <f t="shared" si="4"/>
        <v>12.180555555555564</v>
      </c>
      <c r="D34" s="3">
        <f t="shared" si="0"/>
        <v>29.892345361294684</v>
      </c>
      <c r="E34" s="3">
        <f t="shared" si="1"/>
        <v>20.450863417077304</v>
      </c>
    </row>
    <row r="35" spans="1:5" ht="12.75">
      <c r="A35" s="4">
        <f t="shared" si="2"/>
        <v>0.07226562500000004</v>
      </c>
      <c r="B35" s="2">
        <f t="shared" si="3"/>
        <v>43.05555555555543</v>
      </c>
      <c r="C35" s="2">
        <f t="shared" si="4"/>
        <v>12.583333333333341</v>
      </c>
      <c r="D35" s="3">
        <f t="shared" si="0"/>
        <v>26.505527906566705</v>
      </c>
      <c r="E35" s="3">
        <f t="shared" si="1"/>
        <v>17.553329739448138</v>
      </c>
    </row>
    <row r="36" spans="1:5" ht="12.75">
      <c r="A36" s="4">
        <f t="shared" si="2"/>
        <v>0.07467447916666671</v>
      </c>
      <c r="B36" s="2">
        <f t="shared" si="3"/>
        <v>35.879629629629505</v>
      </c>
      <c r="C36" s="2">
        <f t="shared" si="4"/>
        <v>12.98611111111112</v>
      </c>
      <c r="D36" s="3">
        <f t="shared" si="0"/>
        <v>22.824204586210204</v>
      </c>
      <c r="E36" s="3">
        <f t="shared" si="1"/>
        <v>14.646548397568038</v>
      </c>
    </row>
    <row r="37" spans="1:5" ht="12.75">
      <c r="A37" s="4">
        <f t="shared" si="2"/>
        <v>0.07708333333333338</v>
      </c>
      <c r="B37" s="2">
        <f t="shared" si="3"/>
        <v>28.70370370370358</v>
      </c>
      <c r="C37" s="2">
        <f t="shared" si="4"/>
        <v>13.388888888888896</v>
      </c>
      <c r="D37" s="3">
        <f t="shared" si="0"/>
        <v>18.848375400225187</v>
      </c>
      <c r="E37" s="3">
        <f t="shared" si="1"/>
        <v>11.731353983542641</v>
      </c>
    </row>
    <row r="38" spans="1:5" ht="12.75">
      <c r="A38" s="4">
        <f t="shared" si="2"/>
        <v>0.07949218750000005</v>
      </c>
      <c r="B38" s="2">
        <f t="shared" si="3"/>
        <v>21.52777777777763</v>
      </c>
      <c r="C38" s="2">
        <f t="shared" si="4"/>
        <v>13.791666666666675</v>
      </c>
      <c r="D38" s="3">
        <f t="shared" si="0"/>
        <v>14.57804034861163</v>
      </c>
      <c r="E38" s="3">
        <f t="shared" si="1"/>
        <v>8.808483594327262</v>
      </c>
    </row>
    <row r="39" spans="1:5" ht="12.75">
      <c r="A39" s="4">
        <f t="shared" si="2"/>
        <v>0.08190104166666672</v>
      </c>
      <c r="B39" s="2">
        <f t="shared" si="3"/>
        <v>14.351851851851706</v>
      </c>
      <c r="C39" s="2">
        <f t="shared" si="4"/>
        <v>14.194444444444452</v>
      </c>
      <c r="D39" s="3">
        <f t="shared" si="0"/>
        <v>10.013199431369573</v>
      </c>
      <c r="E39" s="3">
        <f t="shared" si="1"/>
        <v>5.878590664209139</v>
      </c>
    </row>
    <row r="40" spans="1:5" ht="12.75">
      <c r="A40" s="4">
        <f t="shared" si="2"/>
        <v>0.08430989583333338</v>
      </c>
      <c r="B40" s="2">
        <f t="shared" si="3"/>
        <v>7.175925925925782</v>
      </c>
      <c r="C40" s="2">
        <f t="shared" si="4"/>
        <v>14.597222222222232</v>
      </c>
      <c r="D40" s="3">
        <f t="shared" si="0"/>
        <v>5.153852648498993</v>
      </c>
      <c r="E40" s="3">
        <f t="shared" si="1"/>
        <v>2.9422565072306313</v>
      </c>
    </row>
    <row r="41" spans="1:5" ht="12.75">
      <c r="A41" s="4">
        <f>Summary!E14</f>
        <v>0.08671875</v>
      </c>
      <c r="B41" s="2">
        <v>0</v>
      </c>
      <c r="C41" s="2">
        <f>Summary!F14</f>
        <v>15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44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Summary!C15</f>
        <v>280</v>
      </c>
      <c r="C5" s="2">
        <f>Summary!D15</f>
        <v>1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0.005711805555555555</v>
      </c>
      <c r="B6" s="2">
        <f>$B$5-$B$5*A6/$A$41</f>
        <v>272.22222222222223</v>
      </c>
      <c r="C6" s="2">
        <f>($C$41-$C$5)*A6/$A$41+$C$5</f>
        <v>2.138888888888889</v>
      </c>
      <c r="D6" s="3">
        <f aca="true" t="shared" si="0" ref="D6:D41">2*PI()*A6*B6*1.3558</f>
        <v>13.245625973279482</v>
      </c>
      <c r="E6" s="3">
        <f aca="true" t="shared" si="1" ref="E6:E41">D6/(C6*12)*100</f>
        <v>51.60633496082916</v>
      </c>
    </row>
    <row r="7" spans="1:5" ht="12.75">
      <c r="A7" s="4">
        <f aca="true" t="shared" si="2" ref="A7:A40">A6+($A$41-$A$5)/36</f>
        <v>0.01142361111111111</v>
      </c>
      <c r="B7" s="2">
        <f aca="true" t="shared" si="3" ref="B7:B40">$B$5-$B$5*A7/$A$41</f>
        <v>264.44444444444446</v>
      </c>
      <c r="C7" s="2">
        <f aca="true" t="shared" si="4" ref="C7:C40">($C$41-$C$5)*A7/$A$41+$C$5</f>
        <v>3.2777777777777777</v>
      </c>
      <c r="D7" s="3">
        <f t="shared" si="0"/>
        <v>25.73435903380014</v>
      </c>
      <c r="E7" s="3">
        <f t="shared" si="1"/>
        <v>65.42633652661053</v>
      </c>
    </row>
    <row r="8" spans="1:5" ht="12.75">
      <c r="A8" s="4">
        <f t="shared" si="2"/>
        <v>0.017135416666666667</v>
      </c>
      <c r="B8" s="2">
        <f t="shared" si="3"/>
        <v>256.6666666666667</v>
      </c>
      <c r="C8" s="2">
        <f t="shared" si="4"/>
        <v>4.416666666666667</v>
      </c>
      <c r="D8" s="3">
        <f t="shared" si="0"/>
        <v>37.46619918156197</v>
      </c>
      <c r="E8" s="3">
        <f t="shared" si="1"/>
        <v>70.69094185200372</v>
      </c>
    </row>
    <row r="9" spans="1:5" ht="12.75">
      <c r="A9" s="4">
        <f t="shared" si="2"/>
        <v>0.02284722222222222</v>
      </c>
      <c r="B9" s="2">
        <f t="shared" si="3"/>
        <v>248.88888888888889</v>
      </c>
      <c r="C9" s="2">
        <f t="shared" si="4"/>
        <v>5.555555555555555</v>
      </c>
      <c r="D9" s="3">
        <f t="shared" si="0"/>
        <v>48.44114641656496</v>
      </c>
      <c r="E9" s="3">
        <f t="shared" si="1"/>
        <v>72.66171962484745</v>
      </c>
    </row>
    <row r="10" spans="1:5" ht="12.75">
      <c r="A10" s="4">
        <f t="shared" si="2"/>
        <v>0.028559027777777773</v>
      </c>
      <c r="B10" s="2">
        <f t="shared" si="3"/>
        <v>241.11111111111111</v>
      </c>
      <c r="C10" s="2">
        <f t="shared" si="4"/>
        <v>6.694444444444445</v>
      </c>
      <c r="D10" s="3">
        <f t="shared" si="0"/>
        <v>58.659200738809126</v>
      </c>
      <c r="E10" s="3">
        <f t="shared" si="1"/>
        <v>73.0197519570238</v>
      </c>
    </row>
    <row r="11" spans="1:5" ht="12.75">
      <c r="A11" s="4">
        <f t="shared" si="2"/>
        <v>0.03427083333333333</v>
      </c>
      <c r="B11" s="2">
        <f t="shared" si="3"/>
        <v>233.33333333333334</v>
      </c>
      <c r="C11" s="2">
        <f t="shared" si="4"/>
        <v>7.833333333333333</v>
      </c>
      <c r="D11" s="3">
        <f t="shared" si="0"/>
        <v>68.12036214829448</v>
      </c>
      <c r="E11" s="3">
        <f t="shared" si="1"/>
        <v>72.46847037052603</v>
      </c>
    </row>
    <row r="12" spans="1:5" ht="12.75">
      <c r="A12" s="4">
        <f t="shared" si="2"/>
        <v>0.03998263888888888</v>
      </c>
      <c r="B12" s="2">
        <f t="shared" si="3"/>
        <v>225.55555555555557</v>
      </c>
      <c r="C12" s="2">
        <f t="shared" si="4"/>
        <v>8.972222222222221</v>
      </c>
      <c r="D12" s="3">
        <f t="shared" si="0"/>
        <v>76.82463064502099</v>
      </c>
      <c r="E12" s="3">
        <f t="shared" si="1"/>
        <v>71.35414610992662</v>
      </c>
    </row>
    <row r="13" spans="1:5" ht="12.75">
      <c r="A13" s="4">
        <f t="shared" si="2"/>
        <v>0.04569444444444443</v>
      </c>
      <c r="B13" s="2">
        <f t="shared" si="3"/>
        <v>217.77777777777777</v>
      </c>
      <c r="C13" s="2">
        <f t="shared" si="4"/>
        <v>10.11111111111111</v>
      </c>
      <c r="D13" s="3">
        <f t="shared" si="0"/>
        <v>84.77200622898867</v>
      </c>
      <c r="E13" s="3">
        <f t="shared" si="1"/>
        <v>69.86703810081484</v>
      </c>
    </row>
    <row r="14" spans="1:5" ht="12.75">
      <c r="A14" s="4">
        <f t="shared" si="2"/>
        <v>0.05140624999999999</v>
      </c>
      <c r="B14" s="2">
        <f t="shared" si="3"/>
        <v>210</v>
      </c>
      <c r="C14" s="2">
        <f t="shared" si="4"/>
        <v>11.249999999999998</v>
      </c>
      <c r="D14" s="3">
        <f t="shared" si="0"/>
        <v>91.96248890019753</v>
      </c>
      <c r="E14" s="3">
        <f t="shared" si="1"/>
        <v>68.12036214829448</v>
      </c>
    </row>
    <row r="15" spans="1:5" ht="12.75">
      <c r="A15" s="4">
        <f t="shared" si="2"/>
        <v>0.05711805555555554</v>
      </c>
      <c r="B15" s="2">
        <f t="shared" si="3"/>
        <v>202.22222222222223</v>
      </c>
      <c r="C15" s="2">
        <f t="shared" si="4"/>
        <v>12.388888888888888</v>
      </c>
      <c r="D15" s="3">
        <f t="shared" si="0"/>
        <v>98.39607865864755</v>
      </c>
      <c r="E15" s="3">
        <f t="shared" si="1"/>
        <v>66.18570313361943</v>
      </c>
    </row>
    <row r="16" spans="1:5" ht="12.75">
      <c r="A16" s="4">
        <f t="shared" si="2"/>
        <v>0.0628298611111111</v>
      </c>
      <c r="B16" s="2">
        <f t="shared" si="3"/>
        <v>194.44444444444446</v>
      </c>
      <c r="C16" s="2">
        <f t="shared" si="4"/>
        <v>13.527777777777777</v>
      </c>
      <c r="D16" s="3">
        <f t="shared" si="0"/>
        <v>104.07277550433876</v>
      </c>
      <c r="E16" s="3">
        <f t="shared" si="1"/>
        <v>64.11053932505469</v>
      </c>
    </row>
    <row r="17" spans="1:5" ht="12.75">
      <c r="A17" s="4">
        <f t="shared" si="2"/>
        <v>0.06854166666666665</v>
      </c>
      <c r="B17" s="2">
        <f t="shared" si="3"/>
        <v>186.66666666666669</v>
      </c>
      <c r="C17" s="2">
        <f t="shared" si="4"/>
        <v>14.666666666666666</v>
      </c>
      <c r="D17" s="3">
        <f t="shared" si="0"/>
        <v>108.99257943727117</v>
      </c>
      <c r="E17" s="3">
        <f t="shared" si="1"/>
        <v>61.92760195299498</v>
      </c>
    </row>
    <row r="18" spans="1:5" ht="12.75">
      <c r="A18" s="4">
        <f t="shared" si="2"/>
        <v>0.07425347222222221</v>
      </c>
      <c r="B18" s="2">
        <f t="shared" si="3"/>
        <v>178.88888888888889</v>
      </c>
      <c r="C18" s="2">
        <f t="shared" si="4"/>
        <v>15.805555555555555</v>
      </c>
      <c r="D18" s="3">
        <f t="shared" si="0"/>
        <v>113.15549045744473</v>
      </c>
      <c r="E18" s="3">
        <f t="shared" si="1"/>
        <v>59.660188290392654</v>
      </c>
    </row>
    <row r="19" spans="1:5" ht="12.75">
      <c r="A19" s="4">
        <f t="shared" si="2"/>
        <v>0.07996527777777777</v>
      </c>
      <c r="B19" s="2">
        <f t="shared" si="3"/>
        <v>171.11111111111111</v>
      </c>
      <c r="C19" s="2">
        <f t="shared" si="4"/>
        <v>16.944444444444446</v>
      </c>
      <c r="D19" s="3">
        <f t="shared" si="0"/>
        <v>116.56150856485944</v>
      </c>
      <c r="E19" s="3">
        <f t="shared" si="1"/>
        <v>57.32533208107841</v>
      </c>
    </row>
    <row r="20" spans="1:5" ht="12.75">
      <c r="A20" s="4">
        <f t="shared" si="2"/>
        <v>0.08567708333333333</v>
      </c>
      <c r="B20" s="2">
        <f t="shared" si="3"/>
        <v>163.33333333333331</v>
      </c>
      <c r="C20" s="2">
        <f t="shared" si="4"/>
        <v>18.083333333333336</v>
      </c>
      <c r="D20" s="3">
        <f t="shared" si="0"/>
        <v>119.21063375951533</v>
      </c>
      <c r="E20" s="3">
        <f t="shared" si="1"/>
        <v>54.93577592604393</v>
      </c>
    </row>
    <row r="21" spans="1:5" ht="12.75">
      <c r="A21" s="4">
        <f t="shared" si="2"/>
        <v>0.0913888888888889</v>
      </c>
      <c r="B21" s="2">
        <f t="shared" si="3"/>
        <v>155.55555555555554</v>
      </c>
      <c r="C21" s="2">
        <f t="shared" si="4"/>
        <v>19.222222222222225</v>
      </c>
      <c r="D21" s="3">
        <f t="shared" si="0"/>
        <v>121.10286604141243</v>
      </c>
      <c r="E21" s="3">
        <f t="shared" si="1"/>
        <v>52.50124250350249</v>
      </c>
    </row>
    <row r="22" spans="1:5" ht="12.75">
      <c r="A22" s="4">
        <f t="shared" si="2"/>
        <v>0.09710069444444445</v>
      </c>
      <c r="B22" s="2">
        <f t="shared" si="3"/>
        <v>147.77777777777774</v>
      </c>
      <c r="C22" s="2">
        <f t="shared" si="4"/>
        <v>20.361111111111114</v>
      </c>
      <c r="D22" s="3">
        <f t="shared" si="0"/>
        <v>122.23820541055063</v>
      </c>
      <c r="E22" s="3">
        <f t="shared" si="1"/>
        <v>50.0292791584791</v>
      </c>
    </row>
    <row r="23" spans="1:5" ht="12.75">
      <c r="A23" s="4">
        <f t="shared" si="2"/>
        <v>0.10281250000000001</v>
      </c>
      <c r="B23" s="2">
        <f t="shared" si="3"/>
        <v>139.99999999999997</v>
      </c>
      <c r="C23" s="2">
        <f t="shared" si="4"/>
        <v>21.500000000000004</v>
      </c>
      <c r="D23" s="3">
        <f t="shared" si="0"/>
        <v>122.61665186693007</v>
      </c>
      <c r="E23" s="3">
        <f t="shared" si="1"/>
        <v>47.52583405694963</v>
      </c>
    </row>
    <row r="24" spans="1:5" ht="12.75">
      <c r="A24" s="4">
        <f t="shared" si="2"/>
        <v>0.10852430555555558</v>
      </c>
      <c r="B24" s="2">
        <f t="shared" si="3"/>
        <v>132.22222222222217</v>
      </c>
      <c r="C24" s="2">
        <f t="shared" si="4"/>
        <v>22.638888888888896</v>
      </c>
      <c r="D24" s="3">
        <f t="shared" si="0"/>
        <v>122.23820541055063</v>
      </c>
      <c r="E24" s="3">
        <f t="shared" si="1"/>
        <v>44.995658433331506</v>
      </c>
    </row>
    <row r="25" spans="1:5" ht="12.75">
      <c r="A25" s="4">
        <f t="shared" si="2"/>
        <v>0.11423611111111114</v>
      </c>
      <c r="B25" s="2">
        <f t="shared" si="3"/>
        <v>124.4444444444444</v>
      </c>
      <c r="C25" s="2">
        <f t="shared" si="4"/>
        <v>23.777777777777786</v>
      </c>
      <c r="D25" s="3">
        <f t="shared" si="0"/>
        <v>121.10286604141238</v>
      </c>
      <c r="E25" s="3">
        <f t="shared" si="1"/>
        <v>42.442593238812734</v>
      </c>
    </row>
    <row r="26" spans="1:5" ht="12.75">
      <c r="A26" s="4">
        <f t="shared" si="2"/>
        <v>0.1199479166666667</v>
      </c>
      <c r="B26" s="2">
        <f t="shared" si="3"/>
        <v>116.6666666666666</v>
      </c>
      <c r="C26" s="2">
        <f t="shared" si="4"/>
        <v>24.916666666666675</v>
      </c>
      <c r="D26" s="3">
        <f t="shared" si="0"/>
        <v>119.21063375951532</v>
      </c>
      <c r="E26" s="3">
        <f t="shared" si="1"/>
        <v>39.869777177095415</v>
      </c>
    </row>
    <row r="27" spans="1:5" ht="12.75">
      <c r="A27" s="4">
        <f t="shared" si="2"/>
        <v>0.12565972222222224</v>
      </c>
      <c r="B27" s="2">
        <f t="shared" si="3"/>
        <v>108.88888888888886</v>
      </c>
      <c r="C27" s="2">
        <f t="shared" si="4"/>
        <v>26.05555555555556</v>
      </c>
      <c r="D27" s="3">
        <f t="shared" si="0"/>
        <v>116.56150856485942</v>
      </c>
      <c r="E27" s="3">
        <f t="shared" si="1"/>
        <v>37.279800180658654</v>
      </c>
    </row>
    <row r="28" spans="1:5" ht="12.75">
      <c r="A28" s="4">
        <f t="shared" si="2"/>
        <v>0.1313715277777778</v>
      </c>
      <c r="B28" s="2">
        <f t="shared" si="3"/>
        <v>101.11111111111106</v>
      </c>
      <c r="C28" s="2">
        <f t="shared" si="4"/>
        <v>27.194444444444454</v>
      </c>
      <c r="D28" s="3">
        <f t="shared" si="0"/>
        <v>113.15549045744469</v>
      </c>
      <c r="E28" s="3">
        <f t="shared" si="1"/>
        <v>34.674818321995296</v>
      </c>
    </row>
    <row r="29" spans="1:5" ht="12.75">
      <c r="A29" s="4">
        <f t="shared" si="2"/>
        <v>0.13708333333333336</v>
      </c>
      <c r="B29" s="2">
        <f t="shared" si="3"/>
        <v>93.33333333333329</v>
      </c>
      <c r="C29" s="2">
        <f t="shared" si="4"/>
        <v>28.333333333333343</v>
      </c>
      <c r="D29" s="3">
        <f t="shared" si="0"/>
        <v>108.99257943727115</v>
      </c>
      <c r="E29" s="3">
        <f t="shared" si="1"/>
        <v>32.05664101096209</v>
      </c>
    </row>
    <row r="30" spans="1:5" ht="12.75">
      <c r="A30" s="4">
        <f t="shared" si="2"/>
        <v>0.14279513888888892</v>
      </c>
      <c r="B30" s="2">
        <f t="shared" si="3"/>
        <v>85.55555555555549</v>
      </c>
      <c r="C30" s="2">
        <f t="shared" si="4"/>
        <v>29.472222222222232</v>
      </c>
      <c r="D30" s="3">
        <f t="shared" si="0"/>
        <v>104.07277550433874</v>
      </c>
      <c r="E30" s="3">
        <f t="shared" si="1"/>
        <v>29.426797974836578</v>
      </c>
    </row>
    <row r="31" spans="1:5" ht="12.75">
      <c r="A31" s="4">
        <f t="shared" si="2"/>
        <v>0.14850694444444448</v>
      </c>
      <c r="B31" s="2">
        <f t="shared" si="3"/>
        <v>77.77777777777771</v>
      </c>
      <c r="C31" s="2">
        <f t="shared" si="4"/>
        <v>30.61111111111112</v>
      </c>
      <c r="D31" s="3">
        <f t="shared" si="0"/>
        <v>98.39607865864754</v>
      </c>
      <c r="E31" s="3">
        <f t="shared" si="1"/>
        <v>26.786591286383164</v>
      </c>
    </row>
    <row r="32" spans="1:5" ht="12.75">
      <c r="A32" s="4">
        <f t="shared" si="2"/>
        <v>0.15421875000000004</v>
      </c>
      <c r="B32" s="2">
        <f t="shared" si="3"/>
        <v>69.99999999999991</v>
      </c>
      <c r="C32" s="2">
        <f t="shared" si="4"/>
        <v>31.750000000000014</v>
      </c>
      <c r="D32" s="3">
        <f t="shared" si="0"/>
        <v>91.96248890019747</v>
      </c>
      <c r="E32" s="3">
        <f t="shared" si="1"/>
        <v>24.137136194277538</v>
      </c>
    </row>
    <row r="33" spans="1:5" ht="12.75">
      <c r="A33" s="4">
        <f t="shared" si="2"/>
        <v>0.1599305555555556</v>
      </c>
      <c r="B33" s="2">
        <f t="shared" si="3"/>
        <v>62.22222222222214</v>
      </c>
      <c r="C33" s="2">
        <f t="shared" si="4"/>
        <v>32.8888888888889</v>
      </c>
      <c r="D33" s="3">
        <f t="shared" si="0"/>
        <v>84.77200622898862</v>
      </c>
      <c r="E33" s="3">
        <f t="shared" si="1"/>
        <v>21.47939347018292</v>
      </c>
    </row>
    <row r="34" spans="1:5" ht="12.75">
      <c r="A34" s="4">
        <f t="shared" si="2"/>
        <v>0.16564236111111116</v>
      </c>
      <c r="B34" s="2">
        <f t="shared" si="3"/>
        <v>54.44444444444434</v>
      </c>
      <c r="C34" s="2">
        <f t="shared" si="4"/>
        <v>34.02777777777779</v>
      </c>
      <c r="D34" s="3">
        <f t="shared" si="0"/>
        <v>76.82463064502089</v>
      </c>
      <c r="E34" s="3">
        <f t="shared" si="1"/>
        <v>18.81419526000511</v>
      </c>
    </row>
    <row r="35" spans="1:5" ht="12.75">
      <c r="A35" s="4">
        <f t="shared" si="2"/>
        <v>0.17135416666666672</v>
      </c>
      <c r="B35" s="2">
        <f t="shared" si="3"/>
        <v>46.66666666666654</v>
      </c>
      <c r="C35" s="2">
        <f t="shared" si="4"/>
        <v>35.166666666666686</v>
      </c>
      <c r="D35" s="3">
        <f t="shared" si="0"/>
        <v>68.12036214829433</v>
      </c>
      <c r="E35" s="3">
        <f t="shared" si="1"/>
        <v>16.14226591191808</v>
      </c>
    </row>
    <row r="36" spans="1:5" ht="12.75">
      <c r="A36" s="4">
        <f t="shared" si="2"/>
        <v>0.17706597222222228</v>
      </c>
      <c r="B36" s="2">
        <f t="shared" si="3"/>
        <v>38.88888888888877</v>
      </c>
      <c r="C36" s="2">
        <f t="shared" si="4"/>
        <v>36.30555555555557</v>
      </c>
      <c r="D36" s="3">
        <f t="shared" si="0"/>
        <v>58.659200738808984</v>
      </c>
      <c r="E36" s="3">
        <f t="shared" si="1"/>
        <v>13.464238884194865</v>
      </c>
    </row>
    <row r="37" spans="1:5" ht="12.75">
      <c r="A37" s="4">
        <f t="shared" si="2"/>
        <v>0.18277777777777784</v>
      </c>
      <c r="B37" s="2">
        <f t="shared" si="3"/>
        <v>31.111111111110972</v>
      </c>
      <c r="C37" s="2">
        <f t="shared" si="4"/>
        <v>37.444444444444464</v>
      </c>
      <c r="D37" s="3">
        <f t="shared" si="0"/>
        <v>48.44114641656478</v>
      </c>
      <c r="E37" s="3">
        <f t="shared" si="1"/>
        <v>10.780670567484735</v>
      </c>
    </row>
    <row r="38" spans="1:5" ht="12.75">
      <c r="A38" s="4">
        <f t="shared" si="2"/>
        <v>0.1884895833333334</v>
      </c>
      <c r="B38" s="2">
        <f t="shared" si="3"/>
        <v>23.3333333333332</v>
      </c>
      <c r="C38" s="2">
        <f t="shared" si="4"/>
        <v>38.58333333333335</v>
      </c>
      <c r="D38" s="3">
        <f t="shared" si="0"/>
        <v>37.46619918156176</v>
      </c>
      <c r="E38" s="3">
        <f t="shared" si="1"/>
        <v>8.09205165908461</v>
      </c>
    </row>
    <row r="39" spans="1:5" ht="12.75">
      <c r="A39" s="4">
        <f t="shared" si="2"/>
        <v>0.19420138888888897</v>
      </c>
      <c r="B39" s="2">
        <f t="shared" si="3"/>
        <v>15.55555555555543</v>
      </c>
      <c r="C39" s="2">
        <f t="shared" si="4"/>
        <v>39.72222222222224</v>
      </c>
      <c r="D39" s="3">
        <f t="shared" si="0"/>
        <v>25.73435903379994</v>
      </c>
      <c r="E39" s="3">
        <f t="shared" si="1"/>
        <v>5.398816580517467</v>
      </c>
    </row>
    <row r="40" spans="1:5" ht="12.75">
      <c r="A40" s="4">
        <f t="shared" si="2"/>
        <v>0.19991319444444453</v>
      </c>
      <c r="B40" s="2">
        <f t="shared" si="3"/>
        <v>7.777777777777658</v>
      </c>
      <c r="C40" s="2">
        <f t="shared" si="4"/>
        <v>40.86111111111113</v>
      </c>
      <c r="D40" s="3">
        <f t="shared" si="0"/>
        <v>13.245625973279285</v>
      </c>
      <c r="E40" s="3">
        <f t="shared" si="1"/>
        <v>2.701351320179323</v>
      </c>
    </row>
    <row r="41" spans="1:5" ht="12.75">
      <c r="A41" s="4">
        <f>Summary!E15</f>
        <v>0.20562499999999997</v>
      </c>
      <c r="B41" s="2">
        <v>0</v>
      </c>
      <c r="C41" s="2">
        <f>Summary!F15</f>
        <v>42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45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Summary!C16</f>
        <v>280</v>
      </c>
      <c r="C5" s="2">
        <f>Summary!D16</f>
        <v>0.9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0.003415798611111111</v>
      </c>
      <c r="B6" s="2">
        <f>$B$5-$B$5*A6/$A$41</f>
        <v>272.22222222222223</v>
      </c>
      <c r="C6" s="2">
        <f>($C$41-$C$5)*A6/$A$41+$C$5</f>
        <v>1.4583333333333335</v>
      </c>
      <c r="D6" s="3">
        <f aca="true" t="shared" si="0" ref="D6:D41">2*PI()*A6*B6*1.3558</f>
        <v>7.921206414111667</v>
      </c>
      <c r="E6" s="3">
        <f aca="true" t="shared" si="1" ref="E6:E41">D6/(C6*12)*100</f>
        <v>45.26403665206667</v>
      </c>
    </row>
    <row r="7" spans="1:5" ht="12.75">
      <c r="A7" s="4">
        <f aca="true" t="shared" si="2" ref="A7:A40">A6+($A$41-$A$5)/36</f>
        <v>0.006831597222222222</v>
      </c>
      <c r="B7" s="2">
        <f aca="true" t="shared" si="3" ref="B7:B40">$B$5-$B$5*A7/$A$41</f>
        <v>264.44444444444446</v>
      </c>
      <c r="C7" s="2">
        <f aca="true" t="shared" si="4" ref="C7:C40">($C$41-$C$5)*A7/$A$41+$C$5</f>
        <v>2.0166666666666666</v>
      </c>
      <c r="D7" s="3">
        <f t="shared" si="0"/>
        <v>15.38977246170267</v>
      </c>
      <c r="E7" s="3">
        <f t="shared" si="1"/>
        <v>63.594101081415985</v>
      </c>
    </row>
    <row r="8" spans="1:5" ht="12.75">
      <c r="A8" s="4">
        <f t="shared" si="2"/>
        <v>0.010247395833333334</v>
      </c>
      <c r="B8" s="2">
        <f t="shared" si="3"/>
        <v>256.6666666666667</v>
      </c>
      <c r="C8" s="2">
        <f t="shared" si="4"/>
        <v>2.575</v>
      </c>
      <c r="D8" s="3">
        <f t="shared" si="0"/>
        <v>22.405698142773005</v>
      </c>
      <c r="E8" s="3">
        <f t="shared" si="1"/>
        <v>72.51034997661166</v>
      </c>
    </row>
    <row r="9" spans="1:5" ht="12.75">
      <c r="A9" s="4">
        <f t="shared" si="2"/>
        <v>0.013663194444444445</v>
      </c>
      <c r="B9" s="2">
        <f t="shared" si="3"/>
        <v>248.88888888888889</v>
      </c>
      <c r="C9" s="2">
        <f t="shared" si="4"/>
        <v>3.1333333333333333</v>
      </c>
      <c r="D9" s="3">
        <f t="shared" si="0"/>
        <v>28.96898345732267</v>
      </c>
      <c r="E9" s="3">
        <f t="shared" si="1"/>
        <v>77.04516876947518</v>
      </c>
    </row>
    <row r="10" spans="1:5" ht="12.75">
      <c r="A10" s="4">
        <f t="shared" si="2"/>
        <v>0.017078993055555557</v>
      </c>
      <c r="B10" s="2">
        <f t="shared" si="3"/>
        <v>241.11111111111111</v>
      </c>
      <c r="C10" s="2">
        <f t="shared" si="4"/>
        <v>3.6916666666666673</v>
      </c>
      <c r="D10" s="3">
        <f t="shared" si="0"/>
        <v>35.07962840535167</v>
      </c>
      <c r="E10" s="3">
        <f t="shared" si="1"/>
        <v>79.18652010237395</v>
      </c>
    </row>
    <row r="11" spans="1:5" ht="12.75">
      <c r="A11" s="4">
        <f t="shared" si="2"/>
        <v>0.020494791666666668</v>
      </c>
      <c r="B11" s="2">
        <f t="shared" si="3"/>
        <v>233.33333333333331</v>
      </c>
      <c r="C11" s="2">
        <f t="shared" si="4"/>
        <v>4.250000000000001</v>
      </c>
      <c r="D11" s="3">
        <f t="shared" si="0"/>
        <v>40.73763298686</v>
      </c>
      <c r="E11" s="3">
        <f t="shared" si="1"/>
        <v>79.87771173894114</v>
      </c>
    </row>
    <row r="12" spans="1:5" ht="12.75">
      <c r="A12" s="4">
        <f t="shared" si="2"/>
        <v>0.02391059027777778</v>
      </c>
      <c r="B12" s="2">
        <f t="shared" si="3"/>
        <v>225.55555555555554</v>
      </c>
      <c r="C12" s="2">
        <f t="shared" si="4"/>
        <v>4.808333333333334</v>
      </c>
      <c r="D12" s="3">
        <f t="shared" si="0"/>
        <v>45.94299720184767</v>
      </c>
      <c r="E12" s="3">
        <f t="shared" si="1"/>
        <v>79.62391196160775</v>
      </c>
    </row>
    <row r="13" spans="1:5" ht="12.75">
      <c r="A13" s="4">
        <f t="shared" si="2"/>
        <v>0.02732638888888889</v>
      </c>
      <c r="B13" s="2">
        <f t="shared" si="3"/>
        <v>217.77777777777777</v>
      </c>
      <c r="C13" s="2">
        <f t="shared" si="4"/>
        <v>5.366666666666667</v>
      </c>
      <c r="D13" s="3">
        <f t="shared" si="0"/>
        <v>50.695721050314674</v>
      </c>
      <c r="E13" s="3">
        <f t="shared" si="1"/>
        <v>78.72006374272465</v>
      </c>
    </row>
    <row r="14" spans="1:5" ht="12.75">
      <c r="A14" s="4">
        <f t="shared" si="2"/>
        <v>0.0307421875</v>
      </c>
      <c r="B14" s="2">
        <f t="shared" si="3"/>
        <v>210</v>
      </c>
      <c r="C14" s="2">
        <f t="shared" si="4"/>
        <v>5.925000000000001</v>
      </c>
      <c r="D14" s="3">
        <f t="shared" si="0"/>
        <v>54.995804532261</v>
      </c>
      <c r="E14" s="3">
        <f t="shared" si="1"/>
        <v>77.34993605099999</v>
      </c>
    </row>
    <row r="15" spans="1:5" ht="12.75">
      <c r="A15" s="4">
        <f t="shared" si="2"/>
        <v>0.034157986111111115</v>
      </c>
      <c r="B15" s="2">
        <f t="shared" si="3"/>
        <v>202.22222222222223</v>
      </c>
      <c r="C15" s="2">
        <f t="shared" si="4"/>
        <v>6.483333333333335</v>
      </c>
      <c r="D15" s="3">
        <f t="shared" si="0"/>
        <v>58.843247647686674</v>
      </c>
      <c r="E15" s="3">
        <f t="shared" si="1"/>
        <v>75.63399440576691</v>
      </c>
    </row>
    <row r="16" spans="1:5" ht="12.75">
      <c r="A16" s="4">
        <f t="shared" si="2"/>
        <v>0.037573784722222225</v>
      </c>
      <c r="B16" s="2">
        <f t="shared" si="3"/>
        <v>194.44444444444443</v>
      </c>
      <c r="C16" s="2">
        <f t="shared" si="4"/>
        <v>7.041666666666668</v>
      </c>
      <c r="D16" s="3">
        <f t="shared" si="0"/>
        <v>62.23805039659166</v>
      </c>
      <c r="E16" s="3">
        <f t="shared" si="1"/>
        <v>73.65449751075936</v>
      </c>
    </row>
    <row r="17" spans="1:5" ht="12.75">
      <c r="A17" s="4">
        <f t="shared" si="2"/>
        <v>0.040989583333333336</v>
      </c>
      <c r="B17" s="2">
        <f t="shared" si="3"/>
        <v>186.66666666666666</v>
      </c>
      <c r="C17" s="2">
        <f t="shared" si="4"/>
        <v>7.600000000000001</v>
      </c>
      <c r="D17" s="3">
        <f t="shared" si="0"/>
        <v>65.180212778976</v>
      </c>
      <c r="E17" s="3">
        <f t="shared" si="1"/>
        <v>71.46953155589473</v>
      </c>
    </row>
    <row r="18" spans="1:5" ht="12.75">
      <c r="A18" s="4">
        <f t="shared" si="2"/>
        <v>0.04440538194444445</v>
      </c>
      <c r="B18" s="2">
        <f t="shared" si="3"/>
        <v>178.88888888888889</v>
      </c>
      <c r="C18" s="2">
        <f t="shared" si="4"/>
        <v>8.158333333333333</v>
      </c>
      <c r="D18" s="3">
        <f t="shared" si="0"/>
        <v>67.66973479483967</v>
      </c>
      <c r="E18" s="3">
        <f t="shared" si="1"/>
        <v>69.12128171076574</v>
      </c>
    </row>
    <row r="19" spans="1:5" ht="12.75">
      <c r="A19" s="4">
        <f t="shared" si="2"/>
        <v>0.04782118055555556</v>
      </c>
      <c r="B19" s="2">
        <f t="shared" si="3"/>
        <v>171.1111111111111</v>
      </c>
      <c r="C19" s="2">
        <f t="shared" si="4"/>
        <v>8.716666666666667</v>
      </c>
      <c r="D19" s="3">
        <f t="shared" si="0"/>
        <v>69.70661644418266</v>
      </c>
      <c r="E19" s="3">
        <f t="shared" si="1"/>
        <v>66.6411247076316</v>
      </c>
    </row>
    <row r="20" spans="1:5" ht="12.75">
      <c r="A20" s="4">
        <f t="shared" si="2"/>
        <v>0.05123697916666667</v>
      </c>
      <c r="B20" s="2">
        <f t="shared" si="3"/>
        <v>163.33333333333331</v>
      </c>
      <c r="C20" s="2">
        <f t="shared" si="4"/>
        <v>9.275000000000002</v>
      </c>
      <c r="D20" s="3">
        <f t="shared" si="0"/>
        <v>71.29085772700499</v>
      </c>
      <c r="E20" s="3">
        <f t="shared" si="1"/>
        <v>64.0528820548113</v>
      </c>
    </row>
    <row r="21" spans="1:5" ht="12.75">
      <c r="A21" s="4">
        <f t="shared" si="2"/>
        <v>0.05465277777777778</v>
      </c>
      <c r="B21" s="2">
        <f t="shared" si="3"/>
        <v>155.55555555555554</v>
      </c>
      <c r="C21" s="2">
        <f t="shared" si="4"/>
        <v>9.833333333333334</v>
      </c>
      <c r="D21" s="3">
        <f t="shared" si="0"/>
        <v>72.42245864330665</v>
      </c>
      <c r="E21" s="3">
        <f t="shared" si="1"/>
        <v>61.374964951954794</v>
      </c>
    </row>
    <row r="22" spans="1:5" ht="12.75">
      <c r="A22" s="4">
        <f t="shared" si="2"/>
        <v>0.05806857638888889</v>
      </c>
      <c r="B22" s="2">
        <f t="shared" si="3"/>
        <v>147.77777777777777</v>
      </c>
      <c r="C22" s="2">
        <f t="shared" si="4"/>
        <v>10.39166666666667</v>
      </c>
      <c r="D22" s="3">
        <f t="shared" si="0"/>
        <v>73.10141919308766</v>
      </c>
      <c r="E22" s="3">
        <f t="shared" si="1"/>
        <v>58.62182774104864</v>
      </c>
    </row>
    <row r="23" spans="1:5" ht="12.75">
      <c r="A23" s="4">
        <f t="shared" si="2"/>
        <v>0.061484375</v>
      </c>
      <c r="B23" s="2">
        <f t="shared" si="3"/>
        <v>140</v>
      </c>
      <c r="C23" s="2">
        <f t="shared" si="4"/>
        <v>10.950000000000001</v>
      </c>
      <c r="D23" s="3">
        <f t="shared" si="0"/>
        <v>73.32773937634799</v>
      </c>
      <c r="E23" s="3">
        <f t="shared" si="1"/>
        <v>55.80497669432876</v>
      </c>
    </row>
    <row r="24" spans="1:5" ht="12.75">
      <c r="A24" s="4">
        <f t="shared" si="2"/>
        <v>0.06490017361111111</v>
      </c>
      <c r="B24" s="2">
        <f t="shared" si="3"/>
        <v>132.22222222222223</v>
      </c>
      <c r="C24" s="2">
        <f t="shared" si="4"/>
        <v>11.508333333333333</v>
      </c>
      <c r="D24" s="3">
        <f t="shared" si="0"/>
        <v>73.10141919308766</v>
      </c>
      <c r="E24" s="3">
        <f t="shared" si="1"/>
        <v>52.933685150678976</v>
      </c>
    </row>
    <row r="25" spans="1:5" ht="12.75">
      <c r="A25" s="4">
        <f t="shared" si="2"/>
        <v>0.06831597222222223</v>
      </c>
      <c r="B25" s="2">
        <f t="shared" si="3"/>
        <v>124.44444444444443</v>
      </c>
      <c r="C25" s="2">
        <f t="shared" si="4"/>
        <v>12.06666666666667</v>
      </c>
      <c r="D25" s="3">
        <f t="shared" si="0"/>
        <v>72.42245864330667</v>
      </c>
      <c r="E25" s="3">
        <f t="shared" si="1"/>
        <v>50.01551011278084</v>
      </c>
    </row>
    <row r="26" spans="1:5" ht="12.75">
      <c r="A26" s="4">
        <f t="shared" si="2"/>
        <v>0.07173177083333335</v>
      </c>
      <c r="B26" s="2">
        <f t="shared" si="3"/>
        <v>116.66666666666663</v>
      </c>
      <c r="C26" s="2">
        <f t="shared" si="4"/>
        <v>12.625000000000004</v>
      </c>
      <c r="D26" s="3">
        <f t="shared" si="0"/>
        <v>71.29085772700499</v>
      </c>
      <c r="E26" s="3">
        <f t="shared" si="1"/>
        <v>47.056671766999976</v>
      </c>
    </row>
    <row r="27" spans="1:5" ht="12.75">
      <c r="A27" s="4">
        <f t="shared" si="2"/>
        <v>0.07514756944444446</v>
      </c>
      <c r="B27" s="2">
        <f t="shared" si="3"/>
        <v>108.88888888888883</v>
      </c>
      <c r="C27" s="2">
        <f t="shared" si="4"/>
        <v>13.183333333333339</v>
      </c>
      <c r="D27" s="3">
        <f t="shared" si="0"/>
        <v>69.70661644418264</v>
      </c>
      <c r="E27" s="3">
        <f t="shared" si="1"/>
        <v>44.06233656395867</v>
      </c>
    </row>
    <row r="28" spans="1:5" ht="12.75">
      <c r="A28" s="4">
        <f t="shared" si="2"/>
        <v>0.07856336805555558</v>
      </c>
      <c r="B28" s="2">
        <f t="shared" si="3"/>
        <v>101.11111111111106</v>
      </c>
      <c r="C28" s="2">
        <f t="shared" si="4"/>
        <v>13.741666666666672</v>
      </c>
      <c r="D28" s="3">
        <f t="shared" si="0"/>
        <v>67.66973479483966</v>
      </c>
      <c r="E28" s="3">
        <f t="shared" si="1"/>
        <v>41.03683128856254</v>
      </c>
    </row>
    <row r="29" spans="1:5" ht="12.75">
      <c r="A29" s="4">
        <f t="shared" si="2"/>
        <v>0.0819791666666667</v>
      </c>
      <c r="B29" s="2">
        <f t="shared" si="3"/>
        <v>93.33333333333326</v>
      </c>
      <c r="C29" s="2">
        <f t="shared" si="4"/>
        <v>14.300000000000008</v>
      </c>
      <c r="D29" s="3">
        <f t="shared" si="0"/>
        <v>65.18021277897597</v>
      </c>
      <c r="E29" s="3">
        <f t="shared" si="1"/>
        <v>37.983806980755205</v>
      </c>
    </row>
    <row r="30" spans="1:5" ht="12.75">
      <c r="A30" s="4">
        <f t="shared" si="2"/>
        <v>0.08539496527777782</v>
      </c>
      <c r="B30" s="2">
        <f t="shared" si="3"/>
        <v>85.55555555555546</v>
      </c>
      <c r="C30" s="2">
        <f t="shared" si="4"/>
        <v>14.858333333333341</v>
      </c>
      <c r="D30" s="3">
        <f t="shared" si="0"/>
        <v>62.238050396591625</v>
      </c>
      <c r="E30" s="3">
        <f t="shared" si="1"/>
        <v>34.90636589825664</v>
      </c>
    </row>
    <row r="31" spans="1:5" ht="12.75">
      <c r="A31" s="4">
        <f t="shared" si="2"/>
        <v>0.08881076388888894</v>
      </c>
      <c r="B31" s="2">
        <f t="shared" si="3"/>
        <v>77.77777777777769</v>
      </c>
      <c r="C31" s="2">
        <f t="shared" si="4"/>
        <v>15.416666666666677</v>
      </c>
      <c r="D31" s="3">
        <f t="shared" si="0"/>
        <v>58.843247647686624</v>
      </c>
      <c r="E31" s="3">
        <f t="shared" si="1"/>
        <v>31.807160890641402</v>
      </c>
    </row>
    <row r="32" spans="1:5" ht="12.75">
      <c r="A32" s="4">
        <f t="shared" si="2"/>
        <v>0.09222656250000005</v>
      </c>
      <c r="B32" s="2">
        <f t="shared" si="3"/>
        <v>69.99999999999989</v>
      </c>
      <c r="C32" s="2">
        <f t="shared" si="4"/>
        <v>15.97500000000001</v>
      </c>
      <c r="D32" s="3">
        <f t="shared" si="0"/>
        <v>54.99580453226094</v>
      </c>
      <c r="E32" s="3">
        <f t="shared" si="1"/>
        <v>28.6884739344084</v>
      </c>
    </row>
    <row r="33" spans="1:5" ht="12.75">
      <c r="A33" s="4">
        <f t="shared" si="2"/>
        <v>0.09564236111111117</v>
      </c>
      <c r="B33" s="2">
        <f t="shared" si="3"/>
        <v>62.222222222222086</v>
      </c>
      <c r="C33" s="2">
        <f t="shared" si="4"/>
        <v>16.533333333333342</v>
      </c>
      <c r="D33" s="3">
        <f t="shared" si="0"/>
        <v>50.69572105031458</v>
      </c>
      <c r="E33" s="3">
        <f t="shared" si="1"/>
        <v>25.55227875519887</v>
      </c>
    </row>
    <row r="34" spans="1:5" ht="12.75">
      <c r="A34" s="4">
        <f t="shared" si="2"/>
        <v>0.09905815972222229</v>
      </c>
      <c r="B34" s="2">
        <f t="shared" si="3"/>
        <v>54.44444444444429</v>
      </c>
      <c r="C34" s="2">
        <f t="shared" si="4"/>
        <v>17.091666666666676</v>
      </c>
      <c r="D34" s="3">
        <f t="shared" si="0"/>
        <v>45.94299720184757</v>
      </c>
      <c r="E34" s="3">
        <f t="shared" si="1"/>
        <v>22.40029117593737</v>
      </c>
    </row>
    <row r="35" spans="1:5" ht="12.75">
      <c r="A35" s="4">
        <f t="shared" si="2"/>
        <v>0.1024739583333334</v>
      </c>
      <c r="B35" s="2">
        <f t="shared" si="3"/>
        <v>46.666666666666515</v>
      </c>
      <c r="C35" s="2">
        <f t="shared" si="4"/>
        <v>17.650000000000013</v>
      </c>
      <c r="D35" s="3">
        <f t="shared" si="0"/>
        <v>40.73763298685989</v>
      </c>
      <c r="E35" s="3">
        <f t="shared" si="1"/>
        <v>19.234009908810133</v>
      </c>
    </row>
    <row r="36" spans="1:5" ht="12.75">
      <c r="A36" s="4">
        <f t="shared" si="2"/>
        <v>0.10588975694444452</v>
      </c>
      <c r="B36" s="2">
        <f t="shared" si="3"/>
        <v>38.888888888888715</v>
      </c>
      <c r="C36" s="2">
        <f t="shared" si="4"/>
        <v>18.208333333333343</v>
      </c>
      <c r="D36" s="3">
        <f t="shared" si="0"/>
        <v>35.079628405351535</v>
      </c>
      <c r="E36" s="3">
        <f t="shared" si="1"/>
        <v>16.05474984226614</v>
      </c>
    </row>
    <row r="37" spans="1:5" ht="12.75">
      <c r="A37" s="4">
        <f t="shared" si="2"/>
        <v>0.10930555555555564</v>
      </c>
      <c r="B37" s="2">
        <f t="shared" si="3"/>
        <v>31.111111111110915</v>
      </c>
      <c r="C37" s="2">
        <f t="shared" si="4"/>
        <v>18.76666666666668</v>
      </c>
      <c r="D37" s="3">
        <f t="shared" si="0"/>
        <v>28.96898345732251</v>
      </c>
      <c r="E37" s="3">
        <f t="shared" si="1"/>
        <v>12.86366938602242</v>
      </c>
    </row>
    <row r="38" spans="1:5" ht="12.75">
      <c r="A38" s="4">
        <f t="shared" si="2"/>
        <v>0.11272135416666676</v>
      </c>
      <c r="B38" s="2">
        <f t="shared" si="3"/>
        <v>23.333333333333144</v>
      </c>
      <c r="C38" s="2">
        <f t="shared" si="4"/>
        <v>19.325000000000017</v>
      </c>
      <c r="D38" s="3">
        <f t="shared" si="0"/>
        <v>22.405698142772838</v>
      </c>
      <c r="E38" s="3">
        <f t="shared" si="1"/>
        <v>9.661793075796817</v>
      </c>
    </row>
    <row r="39" spans="1:5" ht="12.75">
      <c r="A39" s="4">
        <f t="shared" si="2"/>
        <v>0.11613715277777788</v>
      </c>
      <c r="B39" s="2">
        <f t="shared" si="3"/>
        <v>15.555555555555316</v>
      </c>
      <c r="C39" s="2">
        <f t="shared" si="4"/>
        <v>19.88333333333335</v>
      </c>
      <c r="D39" s="3">
        <f t="shared" si="0"/>
        <v>15.389772461702442</v>
      </c>
      <c r="E39" s="3">
        <f t="shared" si="1"/>
        <v>6.450030369531613</v>
      </c>
    </row>
    <row r="40" spans="1:5" ht="12.75">
      <c r="A40" s="4">
        <f t="shared" si="2"/>
        <v>0.119552951388889</v>
      </c>
      <c r="B40" s="2">
        <f t="shared" si="3"/>
        <v>7.777777777777544</v>
      </c>
      <c r="C40" s="2">
        <f t="shared" si="4"/>
        <v>20.441666666666684</v>
      </c>
      <c r="D40" s="3">
        <f t="shared" si="0"/>
        <v>7.9212064141114364</v>
      </c>
      <c r="E40" s="3">
        <f t="shared" si="1"/>
        <v>3.2291913632741256</v>
      </c>
    </row>
    <row r="41" spans="1:5" ht="12.75">
      <c r="A41" s="4">
        <f>Summary!E16</f>
        <v>0.12296875</v>
      </c>
      <c r="B41" s="2">
        <v>0</v>
      </c>
      <c r="C41" s="2">
        <f>Summary!F16</f>
        <v>21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46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Summary!C17</f>
        <v>321.6666666666667</v>
      </c>
      <c r="C5" s="2">
        <f>Summary!D17</f>
        <v>1.4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0.010206886574074073</v>
      </c>
      <c r="B6" s="2">
        <f>$B$5-$B$5*A6/$A$41</f>
        <v>312.7314814814815</v>
      </c>
      <c r="C6" s="2">
        <f>($C$41-$C$5)*A6/$A$41+$C$5</f>
        <v>3.722222222222222</v>
      </c>
      <c r="D6" s="3">
        <f aca="true" t="shared" si="0" ref="D6:D41">2*PI()*A6*B6*1.3558</f>
        <v>27.191952238636414</v>
      </c>
      <c r="E6" s="3">
        <f aca="true" t="shared" si="1" ref="E6:E41">D6/(C6*12)*100</f>
        <v>60.87750501187257</v>
      </c>
    </row>
    <row r="7" spans="1:5" ht="12.75">
      <c r="A7" s="4">
        <f aca="true" t="shared" si="2" ref="A7:A40">A6+($A$41-$A$5)/36</f>
        <v>0.020413773148148146</v>
      </c>
      <c r="B7" s="2">
        <f aca="true" t="shared" si="3" ref="B7:B40">$B$5-$B$5*A7/$A$41</f>
        <v>303.7962962962963</v>
      </c>
      <c r="C7" s="2">
        <f aca="true" t="shared" si="4" ref="C7:C40">($C$41-$C$5)*A7/$A$41+$C$5</f>
        <v>6.044444444444444</v>
      </c>
      <c r="D7" s="3">
        <f t="shared" si="0"/>
        <v>52.83007863506503</v>
      </c>
      <c r="E7" s="3">
        <f t="shared" si="1"/>
        <v>72.83558635349038</v>
      </c>
    </row>
    <row r="8" spans="1:5" ht="12.75">
      <c r="A8" s="4">
        <f t="shared" si="2"/>
        <v>0.03062065972222222</v>
      </c>
      <c r="B8" s="2">
        <f t="shared" si="3"/>
        <v>294.86111111111114</v>
      </c>
      <c r="C8" s="2">
        <f t="shared" si="4"/>
        <v>8.366666666666665</v>
      </c>
      <c r="D8" s="3">
        <f t="shared" si="0"/>
        <v>76.91437918928587</v>
      </c>
      <c r="E8" s="3">
        <f t="shared" si="1"/>
        <v>76.60794739968713</v>
      </c>
    </row>
    <row r="9" spans="1:5" ht="12.75">
      <c r="A9" s="4">
        <f t="shared" si="2"/>
        <v>0.04082754629629629</v>
      </c>
      <c r="B9" s="2">
        <f t="shared" si="3"/>
        <v>285.9259259259259</v>
      </c>
      <c r="C9" s="2">
        <f t="shared" si="4"/>
        <v>10.688888888888888</v>
      </c>
      <c r="D9" s="3">
        <f t="shared" si="0"/>
        <v>99.44485390129887</v>
      </c>
      <c r="E9" s="3">
        <f t="shared" si="1"/>
        <v>77.52977175257189</v>
      </c>
    </row>
    <row r="10" spans="1:5" ht="12.75">
      <c r="A10" s="4">
        <f t="shared" si="2"/>
        <v>0.051034432870370364</v>
      </c>
      <c r="B10" s="2">
        <f t="shared" si="3"/>
        <v>276.99074074074076</v>
      </c>
      <c r="C10" s="2">
        <f t="shared" si="4"/>
        <v>13.01111111111111</v>
      </c>
      <c r="D10" s="3">
        <f t="shared" si="0"/>
        <v>120.42150277110412</v>
      </c>
      <c r="E10" s="3">
        <f t="shared" si="1"/>
        <v>77.12735019498555</v>
      </c>
    </row>
    <row r="11" spans="1:5" ht="12.75">
      <c r="A11" s="4">
        <f t="shared" si="2"/>
        <v>0.061241319444444435</v>
      </c>
      <c r="B11" s="2">
        <f t="shared" si="3"/>
        <v>268.0555555555556</v>
      </c>
      <c r="C11" s="2">
        <f t="shared" si="4"/>
        <v>15.333333333333332</v>
      </c>
      <c r="D11" s="3">
        <f t="shared" si="0"/>
        <v>139.84432579870156</v>
      </c>
      <c r="E11" s="3">
        <f t="shared" si="1"/>
        <v>76.0023509775552</v>
      </c>
    </row>
    <row r="12" spans="1:5" ht="12.75">
      <c r="A12" s="4">
        <f t="shared" si="2"/>
        <v>0.0714482060185185</v>
      </c>
      <c r="B12" s="2">
        <f t="shared" si="3"/>
        <v>259.1203703703704</v>
      </c>
      <c r="C12" s="2">
        <f t="shared" si="4"/>
        <v>17.65555555555555</v>
      </c>
      <c r="D12" s="3">
        <f t="shared" si="0"/>
        <v>157.71332298409118</v>
      </c>
      <c r="E12" s="3">
        <f t="shared" si="1"/>
        <v>74.43989442295053</v>
      </c>
    </row>
    <row r="13" spans="1:5" ht="12.75">
      <c r="A13" s="4">
        <f t="shared" si="2"/>
        <v>0.08165509259259258</v>
      </c>
      <c r="B13" s="2">
        <f t="shared" si="3"/>
        <v>250.18518518518522</v>
      </c>
      <c r="C13" s="2">
        <f t="shared" si="4"/>
        <v>19.977777777777774</v>
      </c>
      <c r="D13" s="3">
        <f t="shared" si="0"/>
        <v>174.02849432727305</v>
      </c>
      <c r="E13" s="3">
        <f t="shared" si="1"/>
        <v>72.59253100414617</v>
      </c>
    </row>
    <row r="14" spans="1:5" ht="12.75">
      <c r="A14" s="4">
        <f t="shared" si="2"/>
        <v>0.09186197916666666</v>
      </c>
      <c r="B14" s="2">
        <f t="shared" si="3"/>
        <v>241.25</v>
      </c>
      <c r="C14" s="2">
        <f t="shared" si="4"/>
        <v>22.299999999999997</v>
      </c>
      <c r="D14" s="3">
        <f t="shared" si="0"/>
        <v>188.7898398282471</v>
      </c>
      <c r="E14" s="3">
        <f t="shared" si="1"/>
        <v>70.54926749934496</v>
      </c>
    </row>
    <row r="15" spans="1:5" ht="12.75">
      <c r="A15" s="4">
        <f t="shared" si="2"/>
        <v>0.10206886574074074</v>
      </c>
      <c r="B15" s="2">
        <f t="shared" si="3"/>
        <v>232.31481481481484</v>
      </c>
      <c r="C15" s="2">
        <f t="shared" si="4"/>
        <v>24.622222222222224</v>
      </c>
      <c r="D15" s="3">
        <f t="shared" si="0"/>
        <v>201.99735948701337</v>
      </c>
      <c r="E15" s="3">
        <f t="shared" si="1"/>
        <v>68.3655323173556</v>
      </c>
    </row>
    <row r="16" spans="1:5" ht="12.75">
      <c r="A16" s="4">
        <f t="shared" si="2"/>
        <v>0.11227575231481482</v>
      </c>
      <c r="B16" s="2">
        <f t="shared" si="3"/>
        <v>223.37962962962965</v>
      </c>
      <c r="C16" s="2">
        <f t="shared" si="4"/>
        <v>26.944444444444443</v>
      </c>
      <c r="D16" s="3">
        <f t="shared" si="0"/>
        <v>213.65105330357184</v>
      </c>
      <c r="E16" s="3">
        <f t="shared" si="1"/>
        <v>66.07764535162016</v>
      </c>
    </row>
    <row r="17" spans="1:5" ht="12.75">
      <c r="A17" s="4">
        <f t="shared" si="2"/>
        <v>0.1224826388888889</v>
      </c>
      <c r="B17" s="2">
        <f t="shared" si="3"/>
        <v>214.44444444444446</v>
      </c>
      <c r="C17" s="2">
        <f t="shared" si="4"/>
        <v>29.266666666666666</v>
      </c>
      <c r="D17" s="3">
        <f t="shared" si="0"/>
        <v>223.75092127792254</v>
      </c>
      <c r="E17" s="3">
        <f t="shared" si="1"/>
        <v>63.71039899713057</v>
      </c>
    </row>
    <row r="18" spans="1:5" ht="12.75">
      <c r="A18" s="4">
        <f t="shared" si="2"/>
        <v>0.13268952546296298</v>
      </c>
      <c r="B18" s="2">
        <f t="shared" si="3"/>
        <v>205.50925925925924</v>
      </c>
      <c r="C18" s="2">
        <f t="shared" si="4"/>
        <v>31.58888888888889</v>
      </c>
      <c r="D18" s="3">
        <f t="shared" si="0"/>
        <v>232.2969634100654</v>
      </c>
      <c r="E18" s="3">
        <f t="shared" si="1"/>
        <v>61.281295306911375</v>
      </c>
    </row>
    <row r="19" spans="1:5" ht="12.75">
      <c r="A19" s="4">
        <f t="shared" si="2"/>
        <v>0.14289641203703704</v>
      </c>
      <c r="B19" s="2">
        <f t="shared" si="3"/>
        <v>196.57407407407408</v>
      </c>
      <c r="C19" s="2">
        <f t="shared" si="4"/>
        <v>33.91111111111111</v>
      </c>
      <c r="D19" s="3">
        <f t="shared" si="0"/>
        <v>239.28917970000046</v>
      </c>
      <c r="E19" s="3">
        <f t="shared" si="1"/>
        <v>58.80304219364363</v>
      </c>
    </row>
    <row r="20" spans="1:5" ht="12.75">
      <c r="A20" s="4">
        <f t="shared" si="2"/>
        <v>0.1531032986111111</v>
      </c>
      <c r="B20" s="2">
        <f t="shared" si="3"/>
        <v>187.6388888888889</v>
      </c>
      <c r="C20" s="2">
        <f t="shared" si="4"/>
        <v>36.23333333333333</v>
      </c>
      <c r="D20" s="3">
        <f t="shared" si="0"/>
        <v>244.7275701477278</v>
      </c>
      <c r="E20" s="3">
        <f t="shared" si="1"/>
        <v>56.28508973038818</v>
      </c>
    </row>
    <row r="21" spans="1:5" ht="12.75">
      <c r="A21" s="4">
        <f t="shared" si="2"/>
        <v>0.16331018518518517</v>
      </c>
      <c r="B21" s="2">
        <f t="shared" si="3"/>
        <v>178.70370370370372</v>
      </c>
      <c r="C21" s="2">
        <f t="shared" si="4"/>
        <v>38.55555555555555</v>
      </c>
      <c r="D21" s="3">
        <f t="shared" si="0"/>
        <v>248.6121347532472</v>
      </c>
      <c r="E21" s="3">
        <f t="shared" si="1"/>
        <v>53.734611257906465</v>
      </c>
    </row>
    <row r="22" spans="1:5" ht="12.75">
      <c r="A22" s="4">
        <f t="shared" si="2"/>
        <v>0.17351707175925923</v>
      </c>
      <c r="B22" s="2">
        <f t="shared" si="3"/>
        <v>169.76851851851856</v>
      </c>
      <c r="C22" s="2">
        <f t="shared" si="4"/>
        <v>40.877777777777766</v>
      </c>
      <c r="D22" s="3">
        <f t="shared" si="0"/>
        <v>250.94287351655896</v>
      </c>
      <c r="E22" s="3">
        <f t="shared" si="1"/>
        <v>51.15715007812429</v>
      </c>
    </row>
    <row r="23" spans="1:5" ht="12.75">
      <c r="A23" s="4">
        <f t="shared" si="2"/>
        <v>0.1837239583333333</v>
      </c>
      <c r="B23" s="2">
        <f t="shared" si="3"/>
        <v>160.83333333333337</v>
      </c>
      <c r="C23" s="2">
        <f t="shared" si="4"/>
        <v>43.19999999999999</v>
      </c>
      <c r="D23" s="3">
        <f t="shared" si="0"/>
        <v>251.71978643766283</v>
      </c>
      <c r="E23" s="3">
        <f t="shared" si="1"/>
        <v>48.55705756899361</v>
      </c>
    </row>
    <row r="24" spans="1:5" ht="12.75">
      <c r="A24" s="4">
        <f t="shared" si="2"/>
        <v>0.19393084490740736</v>
      </c>
      <c r="B24" s="2">
        <f t="shared" si="3"/>
        <v>151.8981481481482</v>
      </c>
      <c r="C24" s="2">
        <f t="shared" si="4"/>
        <v>45.52222222222221</v>
      </c>
      <c r="D24" s="3">
        <f t="shared" si="0"/>
        <v>250.94287351655896</v>
      </c>
      <c r="E24" s="3">
        <f t="shared" si="1"/>
        <v>45.93779720220143</v>
      </c>
    </row>
    <row r="25" spans="1:5" ht="12.75">
      <c r="A25" s="4">
        <f t="shared" si="2"/>
        <v>0.20413773148148143</v>
      </c>
      <c r="B25" s="2">
        <f t="shared" si="3"/>
        <v>142.962962962963</v>
      </c>
      <c r="C25" s="2">
        <f t="shared" si="4"/>
        <v>47.84444444444443</v>
      </c>
      <c r="D25" s="3">
        <f t="shared" si="0"/>
        <v>248.6121347532472</v>
      </c>
      <c r="E25" s="3">
        <f t="shared" si="1"/>
        <v>43.3021600243696</v>
      </c>
    </row>
    <row r="26" spans="1:5" ht="12.75">
      <c r="A26" s="4">
        <f t="shared" si="2"/>
        <v>0.2143446180555555</v>
      </c>
      <c r="B26" s="2">
        <f t="shared" si="3"/>
        <v>134.02777777777783</v>
      </c>
      <c r="C26" s="2">
        <f t="shared" si="4"/>
        <v>50.16666666666665</v>
      </c>
      <c r="D26" s="3">
        <f t="shared" si="0"/>
        <v>244.7275701477278</v>
      </c>
      <c r="E26" s="3">
        <f t="shared" si="1"/>
        <v>40.652420290320244</v>
      </c>
    </row>
    <row r="27" spans="1:5" ht="12.75">
      <c r="A27" s="4">
        <f t="shared" si="2"/>
        <v>0.22455150462962956</v>
      </c>
      <c r="B27" s="2">
        <f t="shared" si="3"/>
        <v>125.09259259259264</v>
      </c>
      <c r="C27" s="2">
        <f t="shared" si="4"/>
        <v>52.48888888888887</v>
      </c>
      <c r="D27" s="3">
        <f t="shared" si="0"/>
        <v>239.28917970000046</v>
      </c>
      <c r="E27" s="3">
        <f t="shared" si="1"/>
        <v>37.99044978302295</v>
      </c>
    </row>
    <row r="28" spans="1:5" ht="12.75">
      <c r="A28" s="4">
        <f t="shared" si="2"/>
        <v>0.23475839120370362</v>
      </c>
      <c r="B28" s="2">
        <f t="shared" si="3"/>
        <v>116.15740740740748</v>
      </c>
      <c r="C28" s="2">
        <f t="shared" si="4"/>
        <v>54.81111111111109</v>
      </c>
      <c r="D28" s="3">
        <f t="shared" si="0"/>
        <v>232.29696341006544</v>
      </c>
      <c r="E28" s="3">
        <f t="shared" si="1"/>
        <v>35.31780307268379</v>
      </c>
    </row>
    <row r="29" spans="1:5" ht="12.75">
      <c r="A29" s="4">
        <f t="shared" si="2"/>
        <v>0.24496527777777768</v>
      </c>
      <c r="B29" s="2">
        <f t="shared" si="3"/>
        <v>107.22222222222229</v>
      </c>
      <c r="C29" s="2">
        <f t="shared" si="4"/>
        <v>57.133333333333304</v>
      </c>
      <c r="D29" s="3">
        <f t="shared" si="0"/>
        <v>223.75092127792254</v>
      </c>
      <c r="E29" s="3">
        <f t="shared" si="1"/>
        <v>32.63578198336094</v>
      </c>
    </row>
    <row r="30" spans="1:5" ht="12.75">
      <c r="A30" s="4">
        <f t="shared" si="2"/>
        <v>0.25517216435185175</v>
      </c>
      <c r="B30" s="2">
        <f t="shared" si="3"/>
        <v>98.28703703703712</v>
      </c>
      <c r="C30" s="2">
        <f t="shared" si="4"/>
        <v>59.455555555555534</v>
      </c>
      <c r="D30" s="3">
        <f t="shared" si="0"/>
        <v>213.65105330357193</v>
      </c>
      <c r="E30" s="3">
        <f t="shared" si="1"/>
        <v>29.945484951911606</v>
      </c>
    </row>
    <row r="31" spans="1:5" ht="12.75">
      <c r="A31" s="4">
        <f t="shared" si="2"/>
        <v>0.26537905092592584</v>
      </c>
      <c r="B31" s="2">
        <f t="shared" si="3"/>
        <v>89.35185185185193</v>
      </c>
      <c r="C31" s="2">
        <f t="shared" si="4"/>
        <v>61.77777777777776</v>
      </c>
      <c r="D31" s="3">
        <f t="shared" si="0"/>
        <v>201.99735948701348</v>
      </c>
      <c r="E31" s="3">
        <f t="shared" si="1"/>
        <v>27.247845254543197</v>
      </c>
    </row>
    <row r="32" spans="1:5" ht="12.75">
      <c r="A32" s="4">
        <f t="shared" si="2"/>
        <v>0.27558593749999993</v>
      </c>
      <c r="B32" s="2">
        <f t="shared" si="3"/>
        <v>80.41666666666671</v>
      </c>
      <c r="C32" s="2">
        <f t="shared" si="4"/>
        <v>64.09999999999998</v>
      </c>
      <c r="D32" s="3">
        <f t="shared" si="0"/>
        <v>188.78983982824718</v>
      </c>
      <c r="E32" s="3">
        <f t="shared" si="1"/>
        <v>24.543660924109105</v>
      </c>
    </row>
    <row r="33" spans="1:5" ht="12.75">
      <c r="A33" s="4">
        <f t="shared" si="2"/>
        <v>0.285792824074074</v>
      </c>
      <c r="B33" s="2">
        <f t="shared" si="3"/>
        <v>71.48148148148152</v>
      </c>
      <c r="C33" s="2">
        <f t="shared" si="4"/>
        <v>66.42222222222222</v>
      </c>
      <c r="D33" s="3">
        <f t="shared" si="0"/>
        <v>174.0284943272731</v>
      </c>
      <c r="E33" s="3">
        <f t="shared" si="1"/>
        <v>21.833618391678627</v>
      </c>
    </row>
    <row r="34" spans="1:5" ht="12.75">
      <c r="A34" s="4">
        <f t="shared" si="2"/>
        <v>0.2959997106481481</v>
      </c>
      <c r="B34" s="2">
        <f t="shared" si="3"/>
        <v>62.546296296296305</v>
      </c>
      <c r="C34" s="2">
        <f t="shared" si="4"/>
        <v>68.74444444444444</v>
      </c>
      <c r="D34" s="3">
        <f t="shared" si="0"/>
        <v>157.7133229840912</v>
      </c>
      <c r="E34" s="3">
        <f t="shared" si="1"/>
        <v>19.118311336361472</v>
      </c>
    </row>
    <row r="35" spans="1:5" ht="12.75">
      <c r="A35" s="4">
        <f t="shared" si="2"/>
        <v>0.3062065972222222</v>
      </c>
      <c r="B35" s="2">
        <f t="shared" si="3"/>
        <v>53.61111111111114</v>
      </c>
      <c r="C35" s="2">
        <f t="shared" si="4"/>
        <v>71.06666666666666</v>
      </c>
      <c r="D35" s="3">
        <f t="shared" si="0"/>
        <v>139.84432579870165</v>
      </c>
      <c r="E35" s="3">
        <f t="shared" si="1"/>
        <v>16.398255839435</v>
      </c>
    </row>
    <row r="36" spans="1:5" ht="12.75">
      <c r="A36" s="4">
        <f t="shared" si="2"/>
        <v>0.3164134837962963</v>
      </c>
      <c r="B36" s="2">
        <f t="shared" si="3"/>
        <v>44.675925925925924</v>
      </c>
      <c r="C36" s="2">
        <f t="shared" si="4"/>
        <v>73.3888888888889</v>
      </c>
      <c r="D36" s="3">
        <f t="shared" si="0"/>
        <v>120.42150277110414</v>
      </c>
      <c r="E36" s="3">
        <f t="shared" si="1"/>
        <v>13.673902661366858</v>
      </c>
    </row>
    <row r="37" spans="1:5" ht="12.75">
      <c r="A37" s="4">
        <f t="shared" si="2"/>
        <v>0.3266203703703704</v>
      </c>
      <c r="B37" s="2">
        <f t="shared" si="3"/>
        <v>35.740740740740705</v>
      </c>
      <c r="C37" s="2">
        <f t="shared" si="4"/>
        <v>75.71111111111112</v>
      </c>
      <c r="D37" s="3">
        <f t="shared" si="0"/>
        <v>99.4448539012988</v>
      </c>
      <c r="E37" s="3">
        <f t="shared" si="1"/>
        <v>10.945647259462001</v>
      </c>
    </row>
    <row r="38" spans="1:5" ht="12.75">
      <c r="A38" s="4">
        <f t="shared" si="2"/>
        <v>0.3368272569444445</v>
      </c>
      <c r="B38" s="2">
        <f t="shared" si="3"/>
        <v>26.805555555555486</v>
      </c>
      <c r="C38" s="2">
        <f t="shared" si="4"/>
        <v>78.03333333333335</v>
      </c>
      <c r="D38" s="3">
        <f t="shared" si="0"/>
        <v>76.91437918928567</v>
      </c>
      <c r="E38" s="3">
        <f t="shared" si="1"/>
        <v>8.213838016796846</v>
      </c>
    </row>
    <row r="39" spans="1:5" ht="12.75">
      <c r="A39" s="4">
        <f t="shared" si="2"/>
        <v>0.3470341435185186</v>
      </c>
      <c r="B39" s="2">
        <f t="shared" si="3"/>
        <v>17.870370370370324</v>
      </c>
      <c r="C39" s="2">
        <f t="shared" si="4"/>
        <v>80.35555555555557</v>
      </c>
      <c r="D39" s="3">
        <f t="shared" si="0"/>
        <v>52.830078635064915</v>
      </c>
      <c r="E39" s="3">
        <f t="shared" si="1"/>
        <v>5.478783044289087</v>
      </c>
    </row>
    <row r="40" spans="1:5" ht="12.75">
      <c r="A40" s="4">
        <f t="shared" si="2"/>
        <v>0.35724103009259267</v>
      </c>
      <c r="B40" s="2">
        <f t="shared" si="3"/>
        <v>8.935185185185105</v>
      </c>
      <c r="C40" s="2">
        <f t="shared" si="4"/>
        <v>82.6777777777778</v>
      </c>
      <c r="D40" s="3">
        <f t="shared" si="0"/>
        <v>27.191952238636176</v>
      </c>
      <c r="E40" s="3">
        <f t="shared" si="1"/>
        <v>2.74075583644364</v>
      </c>
    </row>
    <row r="41" spans="1:5" ht="12.75">
      <c r="A41" s="4">
        <f>Summary!E17</f>
        <v>0.36744791666666665</v>
      </c>
      <c r="B41" s="2">
        <v>0</v>
      </c>
      <c r="C41" s="2">
        <f>Summary!F17</f>
        <v>85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47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Summary!C18</f>
        <v>121.66666666666667</v>
      </c>
      <c r="C5" s="2">
        <f>Summary!D18</f>
        <v>1.1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0.008839699074074074</v>
      </c>
      <c r="B6" s="2">
        <f>$B$5-$B$5*A6/$A$41</f>
        <v>118.28703703703704</v>
      </c>
      <c r="C6" s="2">
        <f>($C$41-$C$5)*A6/$A$41+$C$5</f>
        <v>1.9027777777777777</v>
      </c>
      <c r="D6" s="3">
        <f aca="true" t="shared" si="0" ref="D6:D41">2*PI()*A6*B6*1.3558</f>
        <v>8.907383112699994</v>
      </c>
      <c r="E6" s="3">
        <f aca="true" t="shared" si="1" ref="E6:E41">D6/(C6*12)*100</f>
        <v>39.01043698992698</v>
      </c>
    </row>
    <row r="7" spans="1:5" ht="12.75">
      <c r="A7" s="4">
        <f aca="true" t="shared" si="2" ref="A7:A40">A6+($A$41-$A$5)/36</f>
        <v>0.01767939814814815</v>
      </c>
      <c r="B7" s="2">
        <f aca="true" t="shared" si="3" ref="B7:B40">$B$5-$B$5*A7/$A$41</f>
        <v>114.90740740740742</v>
      </c>
      <c r="C7" s="2">
        <f aca="true" t="shared" si="4" ref="C7:C40">($C$41-$C$5)*A7/$A$41+$C$5</f>
        <v>2.7055555555555557</v>
      </c>
      <c r="D7" s="3">
        <f t="shared" si="0"/>
        <v>17.305772904674274</v>
      </c>
      <c r="E7" s="3">
        <f t="shared" si="1"/>
        <v>53.30320196511583</v>
      </c>
    </row>
    <row r="8" spans="1:5" ht="12.75">
      <c r="A8" s="4">
        <f t="shared" si="2"/>
        <v>0.026519097222222225</v>
      </c>
      <c r="B8" s="2">
        <f t="shared" si="3"/>
        <v>111.52777777777779</v>
      </c>
      <c r="C8" s="2">
        <f t="shared" si="4"/>
        <v>3.5083333333333333</v>
      </c>
      <c r="D8" s="3">
        <f t="shared" si="0"/>
        <v>25.195169375922838</v>
      </c>
      <c r="E8" s="3">
        <f t="shared" si="1"/>
        <v>59.846008018819084</v>
      </c>
    </row>
    <row r="9" spans="1:5" ht="12.75">
      <c r="A9" s="4">
        <f t="shared" si="2"/>
        <v>0.0353587962962963</v>
      </c>
      <c r="B9" s="2">
        <f t="shared" si="3"/>
        <v>108.14814814814815</v>
      </c>
      <c r="C9" s="2">
        <f t="shared" si="4"/>
        <v>4.311111111111111</v>
      </c>
      <c r="D9" s="3">
        <f t="shared" si="0"/>
        <v>32.57557252644569</v>
      </c>
      <c r="E9" s="3">
        <f t="shared" si="1"/>
        <v>62.96824586297491</v>
      </c>
    </row>
    <row r="10" spans="1:5" ht="12.75">
      <c r="A10" s="4">
        <f t="shared" si="2"/>
        <v>0.04419849537037037</v>
      </c>
      <c r="B10" s="2">
        <f t="shared" si="3"/>
        <v>104.76851851851852</v>
      </c>
      <c r="C10" s="2">
        <f t="shared" si="4"/>
        <v>5.113888888888889</v>
      </c>
      <c r="D10" s="3">
        <f t="shared" si="0"/>
        <v>39.44698235624283</v>
      </c>
      <c r="E10" s="3">
        <f t="shared" si="1"/>
        <v>64.28079688687043</v>
      </c>
    </row>
    <row r="11" spans="1:5" ht="12.75">
      <c r="A11" s="4">
        <f t="shared" si="2"/>
        <v>0.05303819444444444</v>
      </c>
      <c r="B11" s="2">
        <f t="shared" si="3"/>
        <v>101.38888888888889</v>
      </c>
      <c r="C11" s="2">
        <f t="shared" si="4"/>
        <v>5.916666666666666</v>
      </c>
      <c r="D11" s="3">
        <f t="shared" si="0"/>
        <v>45.80939886531424</v>
      </c>
      <c r="E11" s="3">
        <f t="shared" si="1"/>
        <v>64.52028009199189</v>
      </c>
    </row>
    <row r="12" spans="1:5" ht="12.75">
      <c r="A12" s="4">
        <f t="shared" si="2"/>
        <v>0.061877893518518516</v>
      </c>
      <c r="B12" s="2">
        <f t="shared" si="3"/>
        <v>98.00925925925927</v>
      </c>
      <c r="C12" s="2">
        <f t="shared" si="4"/>
        <v>6.719444444444443</v>
      </c>
      <c r="D12" s="3">
        <f t="shared" si="0"/>
        <v>51.66282205365996</v>
      </c>
      <c r="E12" s="3">
        <f t="shared" si="1"/>
        <v>64.07129647002063</v>
      </c>
    </row>
    <row r="13" spans="1:5" ht="12.75">
      <c r="A13" s="4">
        <f t="shared" si="2"/>
        <v>0.0707175925925926</v>
      </c>
      <c r="B13" s="2">
        <f t="shared" si="3"/>
        <v>94.62962962962963</v>
      </c>
      <c r="C13" s="2">
        <f t="shared" si="4"/>
        <v>7.522222222222222</v>
      </c>
      <c r="D13" s="3">
        <f t="shared" si="0"/>
        <v>57.00725192127995</v>
      </c>
      <c r="E13" s="3">
        <f t="shared" si="1"/>
        <v>63.15426726877396</v>
      </c>
    </row>
    <row r="14" spans="1:5" ht="12.75">
      <c r="A14" s="4">
        <f t="shared" si="2"/>
        <v>0.07955729166666667</v>
      </c>
      <c r="B14" s="2">
        <f t="shared" si="3"/>
        <v>91.25</v>
      </c>
      <c r="C14" s="2">
        <f t="shared" si="4"/>
        <v>8.325000000000001</v>
      </c>
      <c r="D14" s="3">
        <f t="shared" si="0"/>
        <v>61.84268846817424</v>
      </c>
      <c r="E14" s="3">
        <f t="shared" si="1"/>
        <v>61.90459306123547</v>
      </c>
    </row>
    <row r="15" spans="1:5" ht="12.75">
      <c r="A15" s="4">
        <f t="shared" si="2"/>
        <v>0.08839699074074074</v>
      </c>
      <c r="B15" s="2">
        <f t="shared" si="3"/>
        <v>87.87037037037038</v>
      </c>
      <c r="C15" s="2">
        <f t="shared" si="4"/>
        <v>9.127777777777776</v>
      </c>
      <c r="D15" s="3">
        <f t="shared" si="0"/>
        <v>66.16913169434281</v>
      </c>
      <c r="E15" s="3">
        <f t="shared" si="1"/>
        <v>60.41004110865139</v>
      </c>
    </row>
    <row r="16" spans="1:5" ht="12.75">
      <c r="A16" s="4">
        <f t="shared" si="2"/>
        <v>0.09723668981481481</v>
      </c>
      <c r="B16" s="2">
        <f t="shared" si="3"/>
        <v>84.49074074074075</v>
      </c>
      <c r="C16" s="2">
        <f t="shared" si="4"/>
        <v>9.930555555555555</v>
      </c>
      <c r="D16" s="3">
        <f t="shared" si="0"/>
        <v>69.98658159978565</v>
      </c>
      <c r="E16" s="3">
        <f t="shared" si="1"/>
        <v>58.729998545274675</v>
      </c>
    </row>
    <row r="17" spans="1:5" ht="12.75">
      <c r="A17" s="4">
        <f t="shared" si="2"/>
        <v>0.10607638888888889</v>
      </c>
      <c r="B17" s="2">
        <f t="shared" si="3"/>
        <v>81.11111111111111</v>
      </c>
      <c r="C17" s="2">
        <f t="shared" si="4"/>
        <v>10.733333333333333</v>
      </c>
      <c r="D17" s="3">
        <f t="shared" si="0"/>
        <v>73.29503818450279</v>
      </c>
      <c r="E17" s="3">
        <f t="shared" si="1"/>
        <v>56.90608554697422</v>
      </c>
    </row>
    <row r="18" spans="1:5" ht="12.75">
      <c r="A18" s="4">
        <f t="shared" si="2"/>
        <v>0.11491608796296296</v>
      </c>
      <c r="B18" s="2">
        <f t="shared" si="3"/>
        <v>77.7314814814815</v>
      </c>
      <c r="C18" s="2">
        <f t="shared" si="4"/>
        <v>11.53611111111111</v>
      </c>
      <c r="D18" s="3">
        <f t="shared" si="0"/>
        <v>76.09450144849423</v>
      </c>
      <c r="E18" s="3">
        <f t="shared" si="1"/>
        <v>54.96833718889543</v>
      </c>
    </row>
    <row r="19" spans="1:5" ht="12.75">
      <c r="A19" s="4">
        <f t="shared" si="2"/>
        <v>0.12375578703703703</v>
      </c>
      <c r="B19" s="2">
        <f t="shared" si="3"/>
        <v>74.35185185185186</v>
      </c>
      <c r="C19" s="2">
        <f t="shared" si="4"/>
        <v>12.338888888888887</v>
      </c>
      <c r="D19" s="3">
        <f t="shared" si="0"/>
        <v>78.38497139175995</v>
      </c>
      <c r="E19" s="3">
        <f t="shared" si="1"/>
        <v>52.93897212410623</v>
      </c>
    </row>
    <row r="20" spans="1:5" ht="12.75">
      <c r="A20" s="4">
        <f t="shared" si="2"/>
        <v>0.1325954861111111</v>
      </c>
      <c r="B20" s="2">
        <f t="shared" si="3"/>
        <v>70.97222222222223</v>
      </c>
      <c r="C20" s="2">
        <f t="shared" si="4"/>
        <v>13.141666666666664</v>
      </c>
      <c r="D20" s="3">
        <f t="shared" si="0"/>
        <v>80.16644801429993</v>
      </c>
      <c r="E20" s="3">
        <f t="shared" si="1"/>
        <v>50.83477997102089</v>
      </c>
    </row>
    <row r="21" spans="1:5" ht="12.75">
      <c r="A21" s="4">
        <f t="shared" si="2"/>
        <v>0.1414351851851852</v>
      </c>
      <c r="B21" s="2">
        <f t="shared" si="3"/>
        <v>67.5925925925926</v>
      </c>
      <c r="C21" s="2">
        <f t="shared" si="4"/>
        <v>13.944444444444443</v>
      </c>
      <c r="D21" s="3">
        <f t="shared" si="0"/>
        <v>81.43893131611422</v>
      </c>
      <c r="E21" s="3">
        <f t="shared" si="1"/>
        <v>48.66868405345472</v>
      </c>
    </row>
    <row r="22" spans="1:5" ht="12.75">
      <c r="A22" s="4">
        <f t="shared" si="2"/>
        <v>0.15027488425925928</v>
      </c>
      <c r="B22" s="2">
        <f t="shared" si="3"/>
        <v>64.21296296296296</v>
      </c>
      <c r="C22" s="2">
        <f t="shared" si="4"/>
        <v>14.747222222222224</v>
      </c>
      <c r="D22" s="3">
        <f t="shared" si="0"/>
        <v>82.2024212972028</v>
      </c>
      <c r="E22" s="3">
        <f t="shared" si="1"/>
        <v>46.45079372605168</v>
      </c>
    </row>
    <row r="23" spans="1:5" ht="12.75">
      <c r="A23" s="4">
        <f t="shared" si="2"/>
        <v>0.15911458333333336</v>
      </c>
      <c r="B23" s="2">
        <f t="shared" si="3"/>
        <v>60.83333333333332</v>
      </c>
      <c r="C23" s="2">
        <f t="shared" si="4"/>
        <v>15.550000000000002</v>
      </c>
      <c r="D23" s="3">
        <f t="shared" si="0"/>
        <v>82.45691795756564</v>
      </c>
      <c r="E23" s="3">
        <f t="shared" si="1"/>
        <v>44.18913073824525</v>
      </c>
    </row>
    <row r="24" spans="1:5" ht="12.75">
      <c r="A24" s="4">
        <f t="shared" si="2"/>
        <v>0.16795428240740745</v>
      </c>
      <c r="B24" s="2">
        <f t="shared" si="3"/>
        <v>57.453703703703695</v>
      </c>
      <c r="C24" s="2">
        <f t="shared" si="4"/>
        <v>16.35277777777778</v>
      </c>
      <c r="D24" s="3">
        <f t="shared" si="0"/>
        <v>82.20242129720279</v>
      </c>
      <c r="E24" s="3">
        <f t="shared" si="1"/>
        <v>41.89014164967018</v>
      </c>
    </row>
    <row r="25" spans="1:5" ht="12.75">
      <c r="A25" s="4">
        <f t="shared" si="2"/>
        <v>0.17679398148148154</v>
      </c>
      <c r="B25" s="2">
        <f t="shared" si="3"/>
        <v>54.07407407407406</v>
      </c>
      <c r="C25" s="2">
        <f t="shared" si="4"/>
        <v>17.155555555555562</v>
      </c>
      <c r="D25" s="3">
        <f t="shared" si="0"/>
        <v>81.43893131611422</v>
      </c>
      <c r="E25" s="3">
        <f t="shared" si="1"/>
        <v>39.55906637764615</v>
      </c>
    </row>
    <row r="26" spans="1:5" ht="12.75">
      <c r="A26" s="4">
        <f t="shared" si="2"/>
        <v>0.18563368055555562</v>
      </c>
      <c r="B26" s="2">
        <f t="shared" si="3"/>
        <v>50.694444444444414</v>
      </c>
      <c r="C26" s="2">
        <f t="shared" si="4"/>
        <v>17.95833333333334</v>
      </c>
      <c r="D26" s="3">
        <f t="shared" si="0"/>
        <v>80.1664480142999</v>
      </c>
      <c r="E26" s="3">
        <f t="shared" si="1"/>
        <v>37.20020789526677</v>
      </c>
    </row>
    <row r="27" spans="1:5" ht="12.75">
      <c r="A27" s="4">
        <f t="shared" si="2"/>
        <v>0.1944733796296297</v>
      </c>
      <c r="B27" s="2">
        <f t="shared" si="3"/>
        <v>47.31481481481478</v>
      </c>
      <c r="C27" s="2">
        <f t="shared" si="4"/>
        <v>18.76111111111112</v>
      </c>
      <c r="D27" s="3">
        <f t="shared" si="0"/>
        <v>78.3849713917599</v>
      </c>
      <c r="E27" s="3">
        <f t="shared" si="1"/>
        <v>34.81713268807812</v>
      </c>
    </row>
    <row r="28" spans="1:5" ht="12.75">
      <c r="A28" s="4">
        <f t="shared" si="2"/>
        <v>0.2033130787037038</v>
      </c>
      <c r="B28" s="2">
        <f t="shared" si="3"/>
        <v>43.93518518518516</v>
      </c>
      <c r="C28" s="2">
        <f t="shared" si="4"/>
        <v>19.563888888888897</v>
      </c>
      <c r="D28" s="3">
        <f t="shared" si="0"/>
        <v>76.09450144849421</v>
      </c>
      <c r="E28" s="3">
        <f t="shared" si="1"/>
        <v>32.41282185794158</v>
      </c>
    </row>
    <row r="29" spans="1:5" ht="12.75">
      <c r="A29" s="4">
        <f t="shared" si="2"/>
        <v>0.21215277777777788</v>
      </c>
      <c r="B29" s="2">
        <f t="shared" si="3"/>
        <v>40.555555555555515</v>
      </c>
      <c r="C29" s="2">
        <f t="shared" si="4"/>
        <v>20.366666666666674</v>
      </c>
      <c r="D29" s="3">
        <f t="shared" si="0"/>
        <v>73.29503818450276</v>
      </c>
      <c r="E29" s="3">
        <f t="shared" si="1"/>
        <v>29.98978649120406</v>
      </c>
    </row>
    <row r="30" spans="1:5" ht="12.75">
      <c r="A30" s="4">
        <f t="shared" si="2"/>
        <v>0.22099247685185197</v>
      </c>
      <c r="B30" s="2">
        <f t="shared" si="3"/>
        <v>37.17592592592588</v>
      </c>
      <c r="C30" s="2">
        <f t="shared" si="4"/>
        <v>21.169444444444455</v>
      </c>
      <c r="D30" s="3">
        <f t="shared" si="0"/>
        <v>69.9865815997856</v>
      </c>
      <c r="E30" s="3">
        <f t="shared" si="1"/>
        <v>27.550156777241398</v>
      </c>
    </row>
    <row r="31" spans="1:5" ht="12.75">
      <c r="A31" s="4">
        <f t="shared" si="2"/>
        <v>0.22983217592592606</v>
      </c>
      <c r="B31" s="2">
        <f t="shared" si="3"/>
        <v>33.79629629629625</v>
      </c>
      <c r="C31" s="2">
        <f t="shared" si="4"/>
        <v>21.972222222222236</v>
      </c>
      <c r="D31" s="3">
        <f t="shared" si="0"/>
        <v>66.16913169434274</v>
      </c>
      <c r="E31" s="3">
        <f t="shared" si="1"/>
        <v>25.09575159077472</v>
      </c>
    </row>
    <row r="32" spans="1:5" ht="12.75">
      <c r="A32" s="4">
        <f t="shared" si="2"/>
        <v>0.23867187500000014</v>
      </c>
      <c r="B32" s="2">
        <f t="shared" si="3"/>
        <v>30.416666666666615</v>
      </c>
      <c r="C32" s="2">
        <f t="shared" si="4"/>
        <v>22.775000000000013</v>
      </c>
      <c r="D32" s="3">
        <f t="shared" si="0"/>
        <v>61.84268846817416</v>
      </c>
      <c r="E32" s="3">
        <f t="shared" si="1"/>
        <v>22.628133358278127</v>
      </c>
    </row>
    <row r="33" spans="1:5" ht="12.75">
      <c r="A33" s="4">
        <f t="shared" si="2"/>
        <v>0.24751157407407423</v>
      </c>
      <c r="B33" s="2">
        <f t="shared" si="3"/>
        <v>27.03703703703698</v>
      </c>
      <c r="C33" s="2">
        <f t="shared" si="4"/>
        <v>23.57777777777779</v>
      </c>
      <c r="D33" s="3">
        <f t="shared" si="0"/>
        <v>57.00725192127987</v>
      </c>
      <c r="E33" s="3">
        <f t="shared" si="1"/>
        <v>20.14865171581521</v>
      </c>
    </row>
    <row r="34" spans="1:5" ht="12.75">
      <c r="A34" s="4">
        <f t="shared" si="2"/>
        <v>0.2563512731481483</v>
      </c>
      <c r="B34" s="2">
        <f t="shared" si="3"/>
        <v>23.657407407407348</v>
      </c>
      <c r="C34" s="2">
        <f t="shared" si="4"/>
        <v>24.38055555555557</v>
      </c>
      <c r="D34" s="3">
        <f t="shared" si="0"/>
        <v>51.66282205365986</v>
      </c>
      <c r="E34" s="3">
        <f t="shared" si="1"/>
        <v>17.658478541754526</v>
      </c>
    </row>
    <row r="35" spans="1:5" ht="12.75">
      <c r="A35" s="4">
        <f t="shared" si="2"/>
        <v>0.2651909722222224</v>
      </c>
      <c r="B35" s="2">
        <f t="shared" si="3"/>
        <v>20.27777777777773</v>
      </c>
      <c r="C35" s="2">
        <f t="shared" si="4"/>
        <v>25.183333333333348</v>
      </c>
      <c r="D35" s="3">
        <f t="shared" si="0"/>
        <v>45.809398865314165</v>
      </c>
      <c r="E35" s="3">
        <f t="shared" si="1"/>
        <v>15.158636288985486</v>
      </c>
    </row>
    <row r="36" spans="1:5" ht="12.75">
      <c r="A36" s="4">
        <f t="shared" si="2"/>
        <v>0.27403067129629644</v>
      </c>
      <c r="B36" s="2">
        <f t="shared" si="3"/>
        <v>16.898148148148096</v>
      </c>
      <c r="C36" s="2">
        <f t="shared" si="4"/>
        <v>25.986111111111125</v>
      </c>
      <c r="D36" s="3">
        <f t="shared" si="0"/>
        <v>39.44698235624272</v>
      </c>
      <c r="E36" s="3">
        <f t="shared" si="1"/>
        <v>12.650021065604285</v>
      </c>
    </row>
    <row r="37" spans="1:5" ht="12.75">
      <c r="A37" s="4">
        <f t="shared" si="2"/>
        <v>0.2828703703703705</v>
      </c>
      <c r="B37" s="2">
        <f t="shared" si="3"/>
        <v>13.518518518518462</v>
      </c>
      <c r="C37" s="2">
        <f t="shared" si="4"/>
        <v>26.788888888888902</v>
      </c>
      <c r="D37" s="3">
        <f t="shared" si="0"/>
        <v>32.57557252644556</v>
      </c>
      <c r="E37" s="3">
        <f t="shared" si="1"/>
        <v>10.133421565671572</v>
      </c>
    </row>
    <row r="38" spans="1:5" ht="12.75">
      <c r="A38" s="4">
        <f t="shared" si="2"/>
        <v>0.29171006944444455</v>
      </c>
      <c r="B38" s="2">
        <f t="shared" si="3"/>
        <v>10.138888888888857</v>
      </c>
      <c r="C38" s="2">
        <f t="shared" si="4"/>
        <v>27.59166666666668</v>
      </c>
      <c r="D38" s="3">
        <f t="shared" si="0"/>
        <v>25.195169375922767</v>
      </c>
      <c r="E38" s="3">
        <f t="shared" si="1"/>
        <v>7.609534695234902</v>
      </c>
    </row>
    <row r="39" spans="1:5" ht="12.75">
      <c r="A39" s="4">
        <f t="shared" si="2"/>
        <v>0.3005497685185186</v>
      </c>
      <c r="B39" s="2">
        <f t="shared" si="3"/>
        <v>6.759259259259224</v>
      </c>
      <c r="C39" s="2">
        <f t="shared" si="4"/>
        <v>28.394444444444453</v>
      </c>
      <c r="D39" s="3">
        <f t="shared" si="0"/>
        <v>17.305772904674185</v>
      </c>
      <c r="E39" s="3">
        <f t="shared" si="1"/>
        <v>5.078978547644545</v>
      </c>
    </row>
    <row r="40" spans="1:5" ht="12.75">
      <c r="A40" s="4">
        <f t="shared" si="2"/>
        <v>0.30938946759259267</v>
      </c>
      <c r="B40" s="2">
        <f t="shared" si="3"/>
        <v>3.379629629629605</v>
      </c>
      <c r="C40" s="2">
        <f t="shared" si="4"/>
        <v>29.19722222222223</v>
      </c>
      <c r="D40" s="3">
        <f t="shared" si="0"/>
        <v>8.90738311269993</v>
      </c>
      <c r="E40" s="3">
        <f t="shared" si="1"/>
        <v>2.542303238331251</v>
      </c>
    </row>
    <row r="41" spans="1:5" ht="12.75">
      <c r="A41" s="4">
        <f>Summary!E18</f>
        <v>0.3182291666666667</v>
      </c>
      <c r="B41" s="2">
        <v>0</v>
      </c>
      <c r="C41" s="2">
        <f>Summary!F18</f>
        <v>30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35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7">
        <f>84/60</f>
        <v>1.4</v>
      </c>
      <c r="C5" s="2">
        <v>1.8</v>
      </c>
      <c r="D5" s="3">
        <f>2*PI()*A5*B5*1.3558</f>
        <v>0</v>
      </c>
      <c r="E5" s="3">
        <f>D5/(C5*12)*100</f>
        <v>0</v>
      </c>
    </row>
    <row r="6" spans="1:5" ht="12.75">
      <c r="A6" s="4">
        <f>A5+0.215</f>
        <v>0.215</v>
      </c>
      <c r="B6" s="7">
        <f>$B$5-$B$5*A6/$A$41</f>
        <v>1.3614997743707706</v>
      </c>
      <c r="C6" s="2">
        <f>($C$41-$C$5)*A6/$A$41+$C$5</f>
        <v>2.2950029009472335</v>
      </c>
      <c r="D6" s="3">
        <f aca="true" t="shared" si="0" ref="D6:D41">2*PI()*A6*B6*1.3558</f>
        <v>2.4936272290368247</v>
      </c>
      <c r="E6" s="3">
        <f aca="true" t="shared" si="1" ref="E6:E41">D6/(C6*12)*100</f>
        <v>9.05455365658293</v>
      </c>
    </row>
    <row r="7" spans="1:5" ht="12.75">
      <c r="A7" s="4">
        <f aca="true" t="shared" si="2" ref="A7:A40">A6+0.215</f>
        <v>0.43</v>
      </c>
      <c r="B7" s="7">
        <f aca="true" t="shared" si="3" ref="B7:B40">$B$5-$B$5*A7/$A$41</f>
        <v>1.3229995487415414</v>
      </c>
      <c r="C7" s="2">
        <f aca="true" t="shared" si="4" ref="C7:C40">($C$41-$C$5)*A7/$A$41+$C$5</f>
        <v>2.790005801894467</v>
      </c>
      <c r="D7" s="3">
        <f t="shared" si="0"/>
        <v>4.846225847183901</v>
      </c>
      <c r="E7" s="3">
        <f t="shared" si="1"/>
        <v>14.474957494990456</v>
      </c>
    </row>
    <row r="8" spans="1:5" ht="12.75">
      <c r="A8" s="4">
        <f t="shared" si="2"/>
        <v>0.645</v>
      </c>
      <c r="B8" s="7">
        <f t="shared" si="3"/>
        <v>1.284499323112312</v>
      </c>
      <c r="C8" s="2">
        <f t="shared" si="4"/>
        <v>3.2850087028417003</v>
      </c>
      <c r="D8" s="3">
        <f t="shared" si="0"/>
        <v>7.05779585444123</v>
      </c>
      <c r="E8" s="3">
        <f t="shared" si="1"/>
        <v>17.90405164004557</v>
      </c>
    </row>
    <row r="9" spans="1:5" ht="12.75">
      <c r="A9" s="4">
        <f t="shared" si="2"/>
        <v>0.86</v>
      </c>
      <c r="B9" s="7">
        <f t="shared" si="3"/>
        <v>1.2459990974830828</v>
      </c>
      <c r="C9" s="2">
        <f t="shared" si="4"/>
        <v>3.780011603788934</v>
      </c>
      <c r="D9" s="3">
        <f t="shared" si="0"/>
        <v>9.12833725080881</v>
      </c>
      <c r="E9" s="3">
        <f t="shared" si="1"/>
        <v>20.124138511591973</v>
      </c>
    </row>
    <row r="10" spans="1:5" ht="12.75">
      <c r="A10" s="4">
        <f t="shared" si="2"/>
        <v>1.075</v>
      </c>
      <c r="B10" s="7">
        <f t="shared" si="3"/>
        <v>1.2074988718538535</v>
      </c>
      <c r="C10" s="2">
        <f t="shared" si="4"/>
        <v>4.275014504736167</v>
      </c>
      <c r="D10" s="3">
        <f t="shared" si="0"/>
        <v>11.057850036286645</v>
      </c>
      <c r="E10" s="3">
        <f t="shared" si="1"/>
        <v>21.555190093577394</v>
      </c>
    </row>
    <row r="11" spans="1:5" ht="12.75">
      <c r="A11" s="4">
        <f t="shared" si="2"/>
        <v>1.29</v>
      </c>
      <c r="B11" s="7">
        <f t="shared" si="3"/>
        <v>1.1689986462246242</v>
      </c>
      <c r="C11" s="2">
        <f t="shared" si="4"/>
        <v>4.770017405683401</v>
      </c>
      <c r="D11" s="3">
        <f t="shared" si="0"/>
        <v>12.846334210874728</v>
      </c>
      <c r="E11" s="3">
        <f t="shared" si="1"/>
        <v>22.4428499910862</v>
      </c>
    </row>
    <row r="12" spans="1:5" ht="12.75">
      <c r="A12" s="4">
        <f t="shared" si="2"/>
        <v>1.5050000000000001</v>
      </c>
      <c r="B12" s="7">
        <f t="shared" si="3"/>
        <v>1.130498420595395</v>
      </c>
      <c r="C12" s="2">
        <f t="shared" si="4"/>
        <v>5.2650203066306345</v>
      </c>
      <c r="D12" s="3">
        <f t="shared" si="0"/>
        <v>14.493789774573068</v>
      </c>
      <c r="E12" s="3">
        <f t="shared" si="1"/>
        <v>22.940382832458646</v>
      </c>
    </row>
    <row r="13" spans="1:5" ht="12.75">
      <c r="A13" s="4">
        <f t="shared" si="2"/>
        <v>1.7200000000000002</v>
      </c>
      <c r="B13" s="7">
        <f t="shared" si="3"/>
        <v>1.0919981949661657</v>
      </c>
      <c r="C13" s="2">
        <f t="shared" si="4"/>
        <v>5.760023207577868</v>
      </c>
      <c r="D13" s="3">
        <f t="shared" si="0"/>
        <v>16.000216727381655</v>
      </c>
      <c r="E13" s="3">
        <f t="shared" si="1"/>
        <v>23.14836843355628</v>
      </c>
    </row>
    <row r="14" spans="1:5" ht="12.75">
      <c r="A14" s="4">
        <f t="shared" si="2"/>
        <v>1.9350000000000003</v>
      </c>
      <c r="B14" s="7">
        <f t="shared" si="3"/>
        <v>1.0534979693369364</v>
      </c>
      <c r="C14" s="2">
        <f t="shared" si="4"/>
        <v>6.255026108525102</v>
      </c>
      <c r="D14" s="3">
        <f t="shared" si="0"/>
        <v>17.365615069300496</v>
      </c>
      <c r="E14" s="3">
        <f t="shared" si="1"/>
        <v>23.135548341453692</v>
      </c>
    </row>
    <row r="15" spans="1:5" ht="12.75">
      <c r="A15" s="4">
        <f t="shared" si="2"/>
        <v>2.1500000000000004</v>
      </c>
      <c r="B15" s="7">
        <f t="shared" si="3"/>
        <v>1.0149977437077071</v>
      </c>
      <c r="C15" s="2">
        <f t="shared" si="4"/>
        <v>6.7500290094723345</v>
      </c>
      <c r="D15" s="3">
        <f t="shared" si="0"/>
        <v>18.58998480032959</v>
      </c>
      <c r="E15" s="3">
        <f t="shared" si="1"/>
        <v>22.950499884571126</v>
      </c>
    </row>
    <row r="16" spans="1:5" ht="12.75">
      <c r="A16" s="4">
        <f t="shared" si="2"/>
        <v>2.365</v>
      </c>
      <c r="B16" s="7">
        <f t="shared" si="3"/>
        <v>0.976497518078478</v>
      </c>
      <c r="C16" s="2">
        <f t="shared" si="4"/>
        <v>7.245031910419569</v>
      </c>
      <c r="D16" s="3">
        <f t="shared" si="0"/>
        <v>19.673325920468933</v>
      </c>
      <c r="E16" s="3">
        <f t="shared" si="1"/>
        <v>22.62852458038107</v>
      </c>
    </row>
    <row r="17" spans="1:5" ht="12.75">
      <c r="A17" s="4">
        <f t="shared" si="2"/>
        <v>2.58</v>
      </c>
      <c r="B17" s="7">
        <f t="shared" si="3"/>
        <v>0.9379972924492488</v>
      </c>
      <c r="C17" s="2">
        <f t="shared" si="4"/>
        <v>7.740034811366801</v>
      </c>
      <c r="D17" s="3">
        <f t="shared" si="0"/>
        <v>20.615638429718533</v>
      </c>
      <c r="E17" s="3">
        <f t="shared" si="1"/>
        <v>22.19589331329942</v>
      </c>
    </row>
    <row r="18" spans="1:5" ht="12.75">
      <c r="A18" s="4">
        <f t="shared" si="2"/>
        <v>2.795</v>
      </c>
      <c r="B18" s="7">
        <f t="shared" si="3"/>
        <v>0.8994970668200194</v>
      </c>
      <c r="C18" s="2">
        <f t="shared" si="4"/>
        <v>8.235037712314035</v>
      </c>
      <c r="D18" s="3">
        <f t="shared" si="0"/>
        <v>21.41692232807838</v>
      </c>
      <c r="E18" s="3">
        <f t="shared" si="1"/>
        <v>21.672560462851287</v>
      </c>
    </row>
    <row r="19" spans="1:5" ht="12.75">
      <c r="A19" s="4">
        <f t="shared" si="2"/>
        <v>3.01</v>
      </c>
      <c r="B19" s="7">
        <f t="shared" si="3"/>
        <v>0.8609968411907902</v>
      </c>
      <c r="C19" s="2">
        <f t="shared" si="4"/>
        <v>8.730040613261268</v>
      </c>
      <c r="D19" s="3">
        <f t="shared" si="0"/>
        <v>22.077177615548482</v>
      </c>
      <c r="E19" s="3">
        <f t="shared" si="1"/>
        <v>21.073954667530792</v>
      </c>
    </row>
    <row r="20" spans="1:5" ht="12.75">
      <c r="A20" s="4">
        <f t="shared" si="2"/>
        <v>3.2249999999999996</v>
      </c>
      <c r="B20" s="7">
        <f t="shared" si="3"/>
        <v>0.8224966155615611</v>
      </c>
      <c r="C20" s="2">
        <f t="shared" si="4"/>
        <v>9.225043514208501</v>
      </c>
      <c r="D20" s="3">
        <f t="shared" si="0"/>
        <v>22.596404292128835</v>
      </c>
      <c r="E20" s="3">
        <f t="shared" si="1"/>
        <v>20.41219304939288</v>
      </c>
    </row>
    <row r="21" spans="1:5" ht="12.75">
      <c r="A21" s="4">
        <f t="shared" si="2"/>
        <v>3.4399999999999995</v>
      </c>
      <c r="B21" s="7">
        <f t="shared" si="3"/>
        <v>0.7839963899323318</v>
      </c>
      <c r="C21" s="2">
        <f t="shared" si="4"/>
        <v>9.720046415155734</v>
      </c>
      <c r="D21" s="3">
        <f t="shared" si="0"/>
        <v>22.974602357819442</v>
      </c>
      <c r="E21" s="3">
        <f t="shared" si="1"/>
        <v>19.69692442517291</v>
      </c>
    </row>
    <row r="22" spans="1:5" ht="12.75">
      <c r="A22" s="4">
        <f t="shared" si="2"/>
        <v>3.6549999999999994</v>
      </c>
      <c r="B22" s="7">
        <f t="shared" si="3"/>
        <v>0.7454961643031025</v>
      </c>
      <c r="C22" s="2">
        <f t="shared" si="4"/>
        <v>10.215049316102968</v>
      </c>
      <c r="D22" s="3">
        <f t="shared" si="0"/>
        <v>23.211771812620302</v>
      </c>
      <c r="E22" s="3">
        <f t="shared" si="1"/>
        <v>18.93592735444862</v>
      </c>
    </row>
    <row r="23" spans="1:5" ht="12.75">
      <c r="A23" s="4">
        <f t="shared" si="2"/>
        <v>3.869999999999999</v>
      </c>
      <c r="B23" s="7">
        <f t="shared" si="3"/>
        <v>0.7069959386738732</v>
      </c>
      <c r="C23" s="2">
        <f t="shared" si="4"/>
        <v>10.710052217050201</v>
      </c>
      <c r="D23" s="3">
        <f t="shared" si="0"/>
        <v>23.307912656531407</v>
      </c>
      <c r="E23" s="3">
        <f t="shared" si="1"/>
        <v>18.135542342350156</v>
      </c>
    </row>
    <row r="24" spans="1:5" ht="12.75">
      <c r="A24" s="4">
        <f t="shared" si="2"/>
        <v>4.084999999999999</v>
      </c>
      <c r="B24" s="7">
        <f t="shared" si="3"/>
        <v>0.668495713044644</v>
      </c>
      <c r="C24" s="2">
        <f t="shared" si="4"/>
        <v>11.205055117997436</v>
      </c>
      <c r="D24" s="3">
        <f t="shared" si="0"/>
        <v>23.26302488955277</v>
      </c>
      <c r="E24" s="3">
        <f t="shared" si="1"/>
        <v>17.30098948240778</v>
      </c>
    </row>
    <row r="25" spans="1:5" ht="12.75">
      <c r="A25" s="4">
        <f t="shared" si="2"/>
        <v>4.299999999999999</v>
      </c>
      <c r="B25" s="7">
        <f t="shared" si="3"/>
        <v>0.6299954874154148</v>
      </c>
      <c r="C25" s="2">
        <f t="shared" si="4"/>
        <v>11.700058018944667</v>
      </c>
      <c r="D25" s="3">
        <f t="shared" si="0"/>
        <v>23.077108511684383</v>
      </c>
      <c r="E25" s="3">
        <f t="shared" si="1"/>
        <v>16.43660546691169</v>
      </c>
    </row>
    <row r="26" spans="1:5" ht="12.75">
      <c r="A26" s="4">
        <f t="shared" si="2"/>
        <v>4.514999999999999</v>
      </c>
      <c r="B26" s="7">
        <f t="shared" si="3"/>
        <v>0.5914952617861855</v>
      </c>
      <c r="C26" s="2">
        <f t="shared" si="4"/>
        <v>12.195060919891901</v>
      </c>
      <c r="D26" s="3">
        <f t="shared" si="0"/>
        <v>22.750163522926254</v>
      </c>
      <c r="E26" s="3">
        <f t="shared" si="1"/>
        <v>15.546022875141649</v>
      </c>
    </row>
    <row r="27" spans="1:5" ht="12.75">
      <c r="A27" s="4">
        <f t="shared" si="2"/>
        <v>4.729999999999999</v>
      </c>
      <c r="B27" s="7">
        <f t="shared" si="3"/>
        <v>0.5529950361569562</v>
      </c>
      <c r="C27" s="2">
        <f t="shared" si="4"/>
        <v>12.690063820839134</v>
      </c>
      <c r="D27" s="3">
        <f t="shared" si="0"/>
        <v>22.282189923278366</v>
      </c>
      <c r="E27" s="3">
        <f t="shared" si="1"/>
        <v>14.632307500486727</v>
      </c>
    </row>
    <row r="28" spans="1:5" ht="12.75">
      <c r="A28" s="4">
        <f t="shared" si="2"/>
        <v>4.9449999999999985</v>
      </c>
      <c r="B28" s="7">
        <f t="shared" si="3"/>
        <v>0.514494810527727</v>
      </c>
      <c r="C28" s="2">
        <f t="shared" si="4"/>
        <v>13.185066721786367</v>
      </c>
      <c r="D28" s="3">
        <f t="shared" si="0"/>
        <v>21.67318771274074</v>
      </c>
      <c r="E28" s="3">
        <f t="shared" si="1"/>
        <v>13.698064743786379</v>
      </c>
    </row>
    <row r="29" spans="1:5" ht="12.75">
      <c r="A29" s="4">
        <f t="shared" si="2"/>
        <v>5.159999999999998</v>
      </c>
      <c r="B29" s="7">
        <f t="shared" si="3"/>
        <v>0.4759945848984978</v>
      </c>
      <c r="C29" s="2">
        <f t="shared" si="4"/>
        <v>13.6800696227336</v>
      </c>
      <c r="D29" s="3">
        <f t="shared" si="0"/>
        <v>20.923156891313365</v>
      </c>
      <c r="E29" s="3">
        <f t="shared" si="1"/>
        <v>12.74552290809932</v>
      </c>
    </row>
    <row r="30" spans="1:5" ht="12.75">
      <c r="A30" s="4">
        <f t="shared" si="2"/>
        <v>5.374999999999998</v>
      </c>
      <c r="B30" s="7">
        <f t="shared" si="3"/>
        <v>0.4374943592692686</v>
      </c>
      <c r="C30" s="2">
        <f t="shared" si="4"/>
        <v>14.175072523680834</v>
      </c>
      <c r="D30" s="3">
        <f t="shared" si="0"/>
        <v>20.032097458996244</v>
      </c>
      <c r="E30" s="3">
        <f t="shared" si="1"/>
        <v>11.776599041222235</v>
      </c>
    </row>
    <row r="31" spans="1:5" ht="12.75">
      <c r="A31" s="4">
        <f t="shared" si="2"/>
        <v>5.589999999999998</v>
      </c>
      <c r="B31" s="7">
        <f t="shared" si="3"/>
        <v>0.39899413364003933</v>
      </c>
      <c r="C31" s="2">
        <f t="shared" si="4"/>
        <v>14.670075424628065</v>
      </c>
      <c r="D31" s="3">
        <f t="shared" si="0"/>
        <v>19.00000941578937</v>
      </c>
      <c r="E31" s="3">
        <f t="shared" si="1"/>
        <v>10.792951448118341</v>
      </c>
    </row>
    <row r="32" spans="1:5" ht="12.75">
      <c r="A32" s="4">
        <f t="shared" si="2"/>
        <v>5.804999999999998</v>
      </c>
      <c r="B32" s="7">
        <f t="shared" si="3"/>
        <v>0.36049390801081005</v>
      </c>
      <c r="C32" s="2">
        <f t="shared" si="4"/>
        <v>15.1650783255753</v>
      </c>
      <c r="D32" s="3">
        <f t="shared" si="0"/>
        <v>17.82689276169275</v>
      </c>
      <c r="E32" s="3">
        <f t="shared" si="1"/>
        <v>9.796021919005636</v>
      </c>
    </row>
    <row r="33" spans="1:5" ht="12.75">
      <c r="A33" s="4">
        <f t="shared" si="2"/>
        <v>6.019999999999998</v>
      </c>
      <c r="B33" s="7">
        <f t="shared" si="3"/>
        <v>0.321993682381581</v>
      </c>
      <c r="C33" s="2">
        <f t="shared" si="4"/>
        <v>15.660081226522532</v>
      </c>
      <c r="D33" s="3">
        <f t="shared" si="0"/>
        <v>16.51274749670639</v>
      </c>
      <c r="E33" s="3">
        <f t="shared" si="1"/>
        <v>8.787069948664415</v>
      </c>
    </row>
    <row r="34" spans="1:5" ht="12.75">
      <c r="A34" s="4">
        <f t="shared" si="2"/>
        <v>6.234999999999998</v>
      </c>
      <c r="B34" s="7">
        <f t="shared" si="3"/>
        <v>0.2834934567523517</v>
      </c>
      <c r="C34" s="2">
        <f t="shared" si="4"/>
        <v>16.155084127469767</v>
      </c>
      <c r="D34" s="3">
        <f t="shared" si="0"/>
        <v>15.057573620830272</v>
      </c>
      <c r="E34" s="3">
        <f t="shared" si="1"/>
        <v>7.767200664725875</v>
      </c>
    </row>
    <row r="35" spans="1:5" ht="12.75">
      <c r="A35" s="4">
        <f t="shared" si="2"/>
        <v>6.4499999999999975</v>
      </c>
      <c r="B35" s="7">
        <f t="shared" si="3"/>
        <v>0.24499323112312243</v>
      </c>
      <c r="C35" s="2">
        <f t="shared" si="4"/>
        <v>16.650087028416998</v>
      </c>
      <c r="D35" s="3">
        <f t="shared" si="0"/>
        <v>13.461371134064409</v>
      </c>
      <c r="E35" s="3">
        <f t="shared" si="1"/>
        <v>6.737387774154799</v>
      </c>
    </row>
    <row r="36" spans="1:5" ht="12.75">
      <c r="A36" s="4">
        <f t="shared" si="2"/>
        <v>6.664999999999997</v>
      </c>
      <c r="B36" s="7">
        <f t="shared" si="3"/>
        <v>0.20649300549389316</v>
      </c>
      <c r="C36" s="2">
        <f t="shared" si="4"/>
        <v>17.145089929364232</v>
      </c>
      <c r="D36" s="3">
        <f t="shared" si="0"/>
        <v>11.724140036408796</v>
      </c>
      <c r="E36" s="3">
        <f t="shared" si="1"/>
        <v>5.698492534748473</v>
      </c>
    </row>
    <row r="37" spans="1:5" ht="12.75">
      <c r="A37" s="4">
        <f t="shared" si="2"/>
        <v>6.879999999999997</v>
      </c>
      <c r="B37" s="7">
        <f t="shared" si="3"/>
        <v>0.16799277986466388</v>
      </c>
      <c r="C37" s="2">
        <f t="shared" si="4"/>
        <v>17.640092830311463</v>
      </c>
      <c r="D37" s="3">
        <f t="shared" si="0"/>
        <v>9.845880327863435</v>
      </c>
      <c r="E37" s="3">
        <f t="shared" si="1"/>
        <v>4.6512795324528105</v>
      </c>
    </row>
    <row r="38" spans="1:5" ht="12.75">
      <c r="A38" s="4">
        <f t="shared" si="2"/>
        <v>7.094999999999997</v>
      </c>
      <c r="B38" s="7">
        <f t="shared" si="3"/>
        <v>0.12949255423543482</v>
      </c>
      <c r="C38" s="2">
        <f t="shared" si="4"/>
        <v>18.135095731258698</v>
      </c>
      <c r="D38" s="3">
        <f t="shared" si="0"/>
        <v>7.8265920084283405</v>
      </c>
      <c r="E38" s="3">
        <f t="shared" si="1"/>
        <v>3.5964298747988663</v>
      </c>
    </row>
    <row r="39" spans="1:5" ht="12.75">
      <c r="A39" s="4">
        <f t="shared" si="2"/>
        <v>7.309999999999997</v>
      </c>
      <c r="B39" s="7">
        <f t="shared" si="3"/>
        <v>0.09099232860620554</v>
      </c>
      <c r="C39" s="2">
        <f t="shared" si="4"/>
        <v>18.630098632205932</v>
      </c>
      <c r="D39" s="3">
        <f t="shared" si="0"/>
        <v>5.666275078103483</v>
      </c>
      <c r="E39" s="3">
        <f t="shared" si="1"/>
        <v>2.53455228103667</v>
      </c>
    </row>
    <row r="40" spans="1:5" ht="12.75">
      <c r="A40" s="4">
        <f t="shared" si="2"/>
        <v>7.524999999999997</v>
      </c>
      <c r="B40" s="7">
        <f t="shared" si="3"/>
        <v>0.05249210297697626</v>
      </c>
      <c r="C40" s="2">
        <f t="shared" si="4"/>
        <v>19.125101533153163</v>
      </c>
      <c r="D40" s="3">
        <f t="shared" si="0"/>
        <v>3.3649295368888805</v>
      </c>
      <c r="E40" s="3">
        <f t="shared" si="1"/>
        <v>1.4661924500356291</v>
      </c>
    </row>
    <row r="41" spans="1:5" ht="12.75">
      <c r="A41" s="4">
        <f>10.6*0.73756</f>
        <v>7.818136</v>
      </c>
      <c r="B41" s="7">
        <v>0</v>
      </c>
      <c r="C41" s="2">
        <f>(18.6+21)/2</f>
        <v>19.8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40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5310/60</f>
        <v>88.5</v>
      </c>
      <c r="C5" s="2">
        <v>2.7</v>
      </c>
      <c r="D5" s="3">
        <f>2*PI()*A5*B5*1.3558</f>
        <v>0</v>
      </c>
      <c r="E5" s="3">
        <f>D5/(C5*12)*100</f>
        <v>0</v>
      </c>
    </row>
    <row r="6" spans="1:5" ht="12.75">
      <c r="A6" s="4">
        <f>A5+0.05</f>
        <v>0.05</v>
      </c>
      <c r="B6" s="2">
        <f>$B$5-$B$5*A6/$A$41</f>
        <v>86.02591729761211</v>
      </c>
      <c r="C6" s="2">
        <f>($C$41-$C$5)*A6/$A$41+$C$5</f>
        <v>6.342632498543972</v>
      </c>
      <c r="D6" s="3">
        <f aca="true" t="shared" si="0" ref="D6:D41">2*PI()*A6*B6*1.3558</f>
        <v>36.64163248915197</v>
      </c>
      <c r="E6" s="3">
        <f aca="true" t="shared" si="1" ref="E6:E41">D6/(C6*12)*100</f>
        <v>48.141987964728486</v>
      </c>
    </row>
    <row r="7" spans="1:5" ht="12.75">
      <c r="A7" s="4">
        <f aca="true" t="shared" si="2" ref="A7:A40">A6+0.05</f>
        <v>0.1</v>
      </c>
      <c r="B7" s="2">
        <f aca="true" t="shared" si="3" ref="B7:B40">$B$5-$B$5*A7/$A$41</f>
        <v>83.55183459522422</v>
      </c>
      <c r="C7" s="2">
        <f aca="true" t="shared" si="4" ref="C7:C40">($C$41-$C$5)*A7/$A$41+$C$5</f>
        <v>9.985264997087945</v>
      </c>
      <c r="D7" s="3">
        <f t="shared" si="0"/>
        <v>71.17565759726223</v>
      </c>
      <c r="E7" s="3">
        <f t="shared" si="1"/>
        <v>59.40057476192799</v>
      </c>
    </row>
    <row r="8" spans="1:5" ht="12.75">
      <c r="A8" s="4">
        <f t="shared" si="2"/>
        <v>0.15000000000000002</v>
      </c>
      <c r="B8" s="2">
        <f t="shared" si="3"/>
        <v>81.07775189283635</v>
      </c>
      <c r="C8" s="2">
        <f t="shared" si="4"/>
        <v>13.62789749563192</v>
      </c>
      <c r="D8" s="3">
        <f t="shared" si="0"/>
        <v>103.60207532433083</v>
      </c>
      <c r="E8" s="3">
        <f t="shared" si="1"/>
        <v>63.35171129511961</v>
      </c>
    </row>
    <row r="9" spans="1:5" ht="12.75">
      <c r="A9" s="4">
        <f t="shared" si="2"/>
        <v>0.2</v>
      </c>
      <c r="B9" s="2">
        <f t="shared" si="3"/>
        <v>78.60366919044846</v>
      </c>
      <c r="C9" s="2">
        <f t="shared" si="4"/>
        <v>17.27052999417589</v>
      </c>
      <c r="D9" s="3">
        <f t="shared" si="0"/>
        <v>133.9208856703577</v>
      </c>
      <c r="E9" s="3">
        <f t="shared" si="1"/>
        <v>64.61917387379907</v>
      </c>
    </row>
    <row r="10" spans="1:5" ht="12.75">
      <c r="A10" s="4">
        <f t="shared" si="2"/>
        <v>0.25</v>
      </c>
      <c r="B10" s="2">
        <f t="shared" si="3"/>
        <v>76.12958648806057</v>
      </c>
      <c r="C10" s="2">
        <f t="shared" si="4"/>
        <v>20.913162492719863</v>
      </c>
      <c r="D10" s="3">
        <f t="shared" si="0"/>
        <v>162.13208863534288</v>
      </c>
      <c r="E10" s="3">
        <f t="shared" si="1"/>
        <v>64.6052809611264</v>
      </c>
    </row>
    <row r="11" spans="1:5" ht="12.75">
      <c r="A11" s="4">
        <f t="shared" si="2"/>
        <v>0.3</v>
      </c>
      <c r="B11" s="2">
        <f t="shared" si="3"/>
        <v>73.65550378567268</v>
      </c>
      <c r="C11" s="2">
        <f t="shared" si="4"/>
        <v>24.555794991263834</v>
      </c>
      <c r="D11" s="3">
        <f t="shared" si="0"/>
        <v>188.23568421928636</v>
      </c>
      <c r="E11" s="3">
        <f t="shared" si="1"/>
        <v>63.880265427588675</v>
      </c>
    </row>
    <row r="12" spans="1:5" ht="12.75">
      <c r="A12" s="4">
        <f t="shared" si="2"/>
        <v>0.35</v>
      </c>
      <c r="B12" s="2">
        <f t="shared" si="3"/>
        <v>71.1814210832848</v>
      </c>
      <c r="C12" s="2">
        <f t="shared" si="4"/>
        <v>28.19842748980781</v>
      </c>
      <c r="D12" s="3">
        <f t="shared" si="0"/>
        <v>212.23167242218818</v>
      </c>
      <c r="E12" s="3">
        <f t="shared" si="1"/>
        <v>62.719712679870284</v>
      </c>
    </row>
    <row r="13" spans="1:5" ht="12.75">
      <c r="A13" s="4">
        <f t="shared" si="2"/>
        <v>0.39999999999999997</v>
      </c>
      <c r="B13" s="2">
        <f t="shared" si="3"/>
        <v>68.70733838089691</v>
      </c>
      <c r="C13" s="2">
        <f t="shared" si="4"/>
        <v>31.841059988351777</v>
      </c>
      <c r="D13" s="3">
        <f t="shared" si="0"/>
        <v>234.12005324404828</v>
      </c>
      <c r="E13" s="3">
        <f t="shared" si="1"/>
        <v>61.27309971508878</v>
      </c>
    </row>
    <row r="14" spans="1:5" ht="12.75">
      <c r="A14" s="4">
        <f t="shared" si="2"/>
        <v>0.44999999999999996</v>
      </c>
      <c r="B14" s="2">
        <f t="shared" si="3"/>
        <v>66.23325567850902</v>
      </c>
      <c r="C14" s="2">
        <f t="shared" si="4"/>
        <v>35.483692486895755</v>
      </c>
      <c r="D14" s="3">
        <f t="shared" si="0"/>
        <v>253.90082668486664</v>
      </c>
      <c r="E14" s="3">
        <f t="shared" si="1"/>
        <v>59.62852437511332</v>
      </c>
    </row>
    <row r="15" spans="1:5" ht="12.75">
      <c r="A15" s="4">
        <f t="shared" si="2"/>
        <v>0.49999999999999994</v>
      </c>
      <c r="B15" s="2">
        <f t="shared" si="3"/>
        <v>63.75917297612114</v>
      </c>
      <c r="C15" s="2">
        <f t="shared" si="4"/>
        <v>39.12632498543972</v>
      </c>
      <c r="D15" s="3">
        <f t="shared" si="0"/>
        <v>271.57399274464336</v>
      </c>
      <c r="E15" s="3">
        <f t="shared" si="1"/>
        <v>57.8412771209038</v>
      </c>
    </row>
    <row r="16" spans="1:5" ht="12.75">
      <c r="A16" s="4">
        <f t="shared" si="2"/>
        <v>0.5499999999999999</v>
      </c>
      <c r="B16" s="2">
        <f t="shared" si="3"/>
        <v>61.28509027373325</v>
      </c>
      <c r="C16" s="2">
        <f t="shared" si="4"/>
        <v>42.7689574839837</v>
      </c>
      <c r="D16" s="3">
        <f t="shared" si="0"/>
        <v>287.13955142337835</v>
      </c>
      <c r="E16" s="3">
        <f t="shared" si="1"/>
        <v>55.94781205716545</v>
      </c>
    </row>
    <row r="17" spans="1:5" ht="12.75">
      <c r="A17" s="4">
        <f t="shared" si="2"/>
        <v>0.6</v>
      </c>
      <c r="B17" s="2">
        <f t="shared" si="3"/>
        <v>58.81100757134537</v>
      </c>
      <c r="C17" s="2">
        <f t="shared" si="4"/>
        <v>46.41158998252767</v>
      </c>
      <c r="D17" s="3">
        <f t="shared" si="0"/>
        <v>300.59750272107175</v>
      </c>
      <c r="E17" s="3">
        <f t="shared" si="1"/>
        <v>53.973138827721726</v>
      </c>
    </row>
    <row r="18" spans="1:5" ht="12.75">
      <c r="A18" s="4">
        <f t="shared" si="2"/>
        <v>0.65</v>
      </c>
      <c r="B18" s="2">
        <f t="shared" si="3"/>
        <v>56.33692486895748</v>
      </c>
      <c r="C18" s="2">
        <f t="shared" si="4"/>
        <v>50.05422248107165</v>
      </c>
      <c r="D18" s="3">
        <f t="shared" si="0"/>
        <v>311.94784663772333</v>
      </c>
      <c r="E18" s="3">
        <f t="shared" si="1"/>
        <v>51.93498689607531</v>
      </c>
    </row>
    <row r="19" spans="1:5" ht="12.75">
      <c r="A19" s="4">
        <f t="shared" si="2"/>
        <v>0.7000000000000001</v>
      </c>
      <c r="B19" s="2">
        <f t="shared" si="3"/>
        <v>53.86284216656959</v>
      </c>
      <c r="C19" s="2">
        <f t="shared" si="4"/>
        <v>53.69685497961563</v>
      </c>
      <c r="D19" s="3">
        <f t="shared" si="0"/>
        <v>321.19058317333327</v>
      </c>
      <c r="E19" s="3">
        <f t="shared" si="1"/>
        <v>49.8462748726568</v>
      </c>
    </row>
    <row r="20" spans="1:5" ht="12.75">
      <c r="A20" s="4">
        <f t="shared" si="2"/>
        <v>0.7500000000000001</v>
      </c>
      <c r="B20" s="2">
        <f t="shared" si="3"/>
        <v>51.3887594641817</v>
      </c>
      <c r="C20" s="2">
        <f t="shared" si="4"/>
        <v>57.339487478159604</v>
      </c>
      <c r="D20" s="3">
        <f t="shared" si="0"/>
        <v>328.32571232790156</v>
      </c>
      <c r="E20" s="3">
        <f t="shared" si="1"/>
        <v>47.71663862141536</v>
      </c>
    </row>
    <row r="21" spans="1:5" ht="12.75">
      <c r="A21" s="4">
        <f t="shared" si="2"/>
        <v>0.8000000000000002</v>
      </c>
      <c r="B21" s="2">
        <f t="shared" si="3"/>
        <v>48.914676761793814</v>
      </c>
      <c r="C21" s="2">
        <f t="shared" si="4"/>
        <v>60.98211997670357</v>
      </c>
      <c r="D21" s="3">
        <f t="shared" si="0"/>
        <v>333.3532341014281</v>
      </c>
      <c r="E21" s="3">
        <f t="shared" si="1"/>
        <v>45.55341169793921</v>
      </c>
    </row>
    <row r="22" spans="1:5" ht="12.75">
      <c r="A22" s="4">
        <f t="shared" si="2"/>
        <v>0.8500000000000002</v>
      </c>
      <c r="B22" s="2">
        <f t="shared" si="3"/>
        <v>46.440594059405925</v>
      </c>
      <c r="C22" s="2">
        <f t="shared" si="4"/>
        <v>64.62475247524755</v>
      </c>
      <c r="D22" s="3">
        <f t="shared" si="0"/>
        <v>336.27314849391286</v>
      </c>
      <c r="E22" s="3">
        <f t="shared" si="1"/>
        <v>43.36227420789884</v>
      </c>
    </row>
    <row r="23" spans="1:5" ht="12.75">
      <c r="A23" s="4">
        <f t="shared" si="2"/>
        <v>0.9000000000000002</v>
      </c>
      <c r="B23" s="2">
        <f t="shared" si="3"/>
        <v>43.96651135701804</v>
      </c>
      <c r="C23" s="2">
        <f t="shared" si="4"/>
        <v>68.26738497379152</v>
      </c>
      <c r="D23" s="3">
        <f t="shared" si="0"/>
        <v>337.0854555053561</v>
      </c>
      <c r="E23" s="3">
        <f t="shared" si="1"/>
        <v>41.147693933538726</v>
      </c>
    </row>
    <row r="24" spans="1:5" ht="12.75">
      <c r="A24" s="4">
        <f t="shared" si="2"/>
        <v>0.9500000000000003</v>
      </c>
      <c r="B24" s="2">
        <f t="shared" si="3"/>
        <v>41.492428654630146</v>
      </c>
      <c r="C24" s="2">
        <f t="shared" si="4"/>
        <v>71.91001747233551</v>
      </c>
      <c r="D24" s="3">
        <f t="shared" si="0"/>
        <v>335.79015513575746</v>
      </c>
      <c r="E24" s="3">
        <f t="shared" si="1"/>
        <v>38.913233387469184</v>
      </c>
    </row>
    <row r="25" spans="1:5" ht="12.75">
      <c r="A25" s="4">
        <f t="shared" si="2"/>
        <v>1.0000000000000002</v>
      </c>
      <c r="B25" s="2">
        <f t="shared" si="3"/>
        <v>39.01834595224227</v>
      </c>
      <c r="C25" s="2">
        <f t="shared" si="4"/>
        <v>75.55264997087947</v>
      </c>
      <c r="D25" s="3">
        <f t="shared" si="0"/>
        <v>332.3872473851173</v>
      </c>
      <c r="E25" s="3">
        <f t="shared" si="1"/>
        <v>36.661768042244994</v>
      </c>
    </row>
    <row r="26" spans="1:5" ht="12.75">
      <c r="A26" s="4">
        <f t="shared" si="2"/>
        <v>1.0500000000000003</v>
      </c>
      <c r="B26" s="2">
        <f t="shared" si="3"/>
        <v>36.544263249854374</v>
      </c>
      <c r="C26" s="2">
        <f t="shared" si="4"/>
        <v>79.19528246942346</v>
      </c>
      <c r="D26" s="3">
        <f t="shared" si="0"/>
        <v>326.87673225343525</v>
      </c>
      <c r="E26" s="3">
        <f t="shared" si="1"/>
        <v>34.39564433437467</v>
      </c>
    </row>
    <row r="27" spans="1:5" ht="12.75">
      <c r="A27" s="4">
        <f t="shared" si="2"/>
        <v>1.1000000000000003</v>
      </c>
      <c r="B27" s="2">
        <f t="shared" si="3"/>
        <v>34.07018054746649</v>
      </c>
      <c r="C27" s="2">
        <f t="shared" si="4"/>
        <v>82.83791496796742</v>
      </c>
      <c r="D27" s="3">
        <f t="shared" si="0"/>
        <v>319.2586097407116</v>
      </c>
      <c r="E27" s="3">
        <f t="shared" si="1"/>
        <v>32.11679598085869</v>
      </c>
    </row>
    <row r="28" spans="1:5" ht="12.75">
      <c r="A28" s="4">
        <f t="shared" si="2"/>
        <v>1.1500000000000004</v>
      </c>
      <c r="B28" s="2">
        <f t="shared" si="3"/>
        <v>31.596097845078603</v>
      </c>
      <c r="C28" s="2">
        <f t="shared" si="4"/>
        <v>86.4805474665114</v>
      </c>
      <c r="D28" s="3">
        <f t="shared" si="0"/>
        <v>309.5328798469463</v>
      </c>
      <c r="E28" s="3">
        <f t="shared" si="1"/>
        <v>29.826830899631823</v>
      </c>
    </row>
    <row r="29" spans="1:5" ht="12.75">
      <c r="A29" s="4">
        <f t="shared" si="2"/>
        <v>1.2000000000000004</v>
      </c>
      <c r="B29" s="2">
        <f t="shared" si="3"/>
        <v>29.122015142690714</v>
      </c>
      <c r="C29" s="2">
        <f t="shared" si="4"/>
        <v>90.12317996505539</v>
      </c>
      <c r="D29" s="3">
        <f t="shared" si="0"/>
        <v>297.69954257213925</v>
      </c>
      <c r="E29" s="3">
        <f t="shared" si="1"/>
        <v>27.527097050907628</v>
      </c>
    </row>
    <row r="30" spans="1:5" ht="12.75">
      <c r="A30" s="4">
        <f t="shared" si="2"/>
        <v>1.2500000000000004</v>
      </c>
      <c r="B30" s="2">
        <f t="shared" si="3"/>
        <v>26.647932440302824</v>
      </c>
      <c r="C30" s="2">
        <f t="shared" si="4"/>
        <v>93.76581246359936</v>
      </c>
      <c r="D30" s="3">
        <f t="shared" si="0"/>
        <v>283.75859791629046</v>
      </c>
      <c r="E30" s="3">
        <f t="shared" si="1"/>
        <v>25.21873293161867</v>
      </c>
    </row>
    <row r="31" spans="1:5" ht="12.75">
      <c r="A31" s="4">
        <f t="shared" si="2"/>
        <v>1.3000000000000005</v>
      </c>
      <c r="B31" s="2">
        <f t="shared" si="3"/>
        <v>24.173849737914935</v>
      </c>
      <c r="C31" s="2">
        <f t="shared" si="4"/>
        <v>97.40844496214332</v>
      </c>
      <c r="D31" s="3">
        <f t="shared" si="0"/>
        <v>267.71004587940007</v>
      </c>
      <c r="E31" s="3">
        <f t="shared" si="1"/>
        <v>22.902706740283364</v>
      </c>
    </row>
    <row r="32" spans="1:5" ht="12.75">
      <c r="A32" s="4">
        <f t="shared" si="2"/>
        <v>1.3500000000000005</v>
      </c>
      <c r="B32" s="2">
        <f t="shared" si="3"/>
        <v>21.699767035527046</v>
      </c>
      <c r="C32" s="2">
        <f t="shared" si="4"/>
        <v>101.05107746068731</v>
      </c>
      <c r="D32" s="3">
        <f t="shared" si="0"/>
        <v>249.5538864614679</v>
      </c>
      <c r="E32" s="3">
        <f t="shared" si="1"/>
        <v>20.579847071113928</v>
      </c>
    </row>
    <row r="33" spans="1:5" ht="12.75">
      <c r="A33" s="4">
        <f t="shared" si="2"/>
        <v>1.4000000000000006</v>
      </c>
      <c r="B33" s="2">
        <f t="shared" si="3"/>
        <v>19.225684333139156</v>
      </c>
      <c r="C33" s="2">
        <f t="shared" si="4"/>
        <v>104.69370995923128</v>
      </c>
      <c r="D33" s="3">
        <f t="shared" si="0"/>
        <v>229.290119662494</v>
      </c>
      <c r="E33" s="3">
        <f t="shared" si="1"/>
        <v>18.25086720044131</v>
      </c>
    </row>
    <row r="34" spans="1:5" ht="12.75">
      <c r="A34" s="4">
        <f t="shared" si="2"/>
        <v>1.4500000000000006</v>
      </c>
      <c r="B34" s="2">
        <f t="shared" si="3"/>
        <v>16.75160163075128</v>
      </c>
      <c r="C34" s="2">
        <f t="shared" si="4"/>
        <v>108.33634245777525</v>
      </c>
      <c r="D34" s="3">
        <f t="shared" si="0"/>
        <v>206.9187454824786</v>
      </c>
      <c r="E34" s="3">
        <f t="shared" si="1"/>
        <v>15.916384473591771</v>
      </c>
    </row>
    <row r="35" spans="1:5" ht="12.75">
      <c r="A35" s="4">
        <f t="shared" si="2"/>
        <v>1.5000000000000007</v>
      </c>
      <c r="B35" s="2">
        <f t="shared" si="3"/>
        <v>14.277518928363378</v>
      </c>
      <c r="C35" s="2">
        <f t="shared" si="4"/>
        <v>111.97897495631923</v>
      </c>
      <c r="D35" s="3">
        <f t="shared" si="0"/>
        <v>182.4397639214212</v>
      </c>
      <c r="E35" s="3">
        <f t="shared" si="1"/>
        <v>13.576935907878191</v>
      </c>
    </row>
    <row r="36" spans="1:5" ht="12.75">
      <c r="A36" s="4">
        <f t="shared" si="2"/>
        <v>1.5500000000000007</v>
      </c>
      <c r="B36" s="2">
        <f t="shared" si="3"/>
        <v>11.803436225975489</v>
      </c>
      <c r="C36" s="2">
        <f t="shared" si="4"/>
        <v>115.62160745486321</v>
      </c>
      <c r="D36" s="3">
        <f t="shared" si="0"/>
        <v>155.85317497932226</v>
      </c>
      <c r="E36" s="3">
        <f t="shared" si="1"/>
        <v>11.232990846179336</v>
      </c>
    </row>
    <row r="37" spans="1:5" ht="12.75">
      <c r="A37" s="4">
        <f t="shared" si="2"/>
        <v>1.6000000000000008</v>
      </c>
      <c r="B37" s="2">
        <f t="shared" si="3"/>
        <v>9.3293535235876</v>
      </c>
      <c r="C37" s="2">
        <f t="shared" si="4"/>
        <v>119.26423995340718</v>
      </c>
      <c r="D37" s="3">
        <f t="shared" si="0"/>
        <v>127.1589786561816</v>
      </c>
      <c r="E37" s="3">
        <f t="shared" si="1"/>
        <v>8.884961291684377</v>
      </c>
    </row>
    <row r="38" spans="1:5" ht="12.75">
      <c r="A38" s="4">
        <f t="shared" si="2"/>
        <v>1.6500000000000008</v>
      </c>
      <c r="B38" s="2">
        <f t="shared" si="3"/>
        <v>6.855270821199724</v>
      </c>
      <c r="C38" s="2">
        <f t="shared" si="4"/>
        <v>122.90687245195116</v>
      </c>
      <c r="D38" s="3">
        <f t="shared" si="0"/>
        <v>96.35717495199944</v>
      </c>
      <c r="E38" s="3">
        <f t="shared" si="1"/>
        <v>6.53321040487172</v>
      </c>
    </row>
    <row r="39" spans="1:5" ht="12.75">
      <c r="A39" s="4">
        <f t="shared" si="2"/>
        <v>1.7000000000000008</v>
      </c>
      <c r="B39" s="2">
        <f t="shared" si="3"/>
        <v>4.381188118811835</v>
      </c>
      <c r="C39" s="2">
        <f t="shared" si="4"/>
        <v>126.54950495049513</v>
      </c>
      <c r="D39" s="3">
        <f t="shared" si="0"/>
        <v>63.44776386677539</v>
      </c>
      <c r="E39" s="3">
        <f t="shared" si="1"/>
        <v>4.1780595330127595</v>
      </c>
    </row>
    <row r="40" spans="1:5" ht="12.75">
      <c r="A40" s="4">
        <f t="shared" si="2"/>
        <v>1.7500000000000009</v>
      </c>
      <c r="B40" s="2">
        <f t="shared" si="3"/>
        <v>1.9071054164239314</v>
      </c>
      <c r="C40" s="2">
        <f t="shared" si="4"/>
        <v>130.1921374490391</v>
      </c>
      <c r="D40" s="3">
        <f t="shared" si="0"/>
        <v>28.430745400509423</v>
      </c>
      <c r="E40" s="3">
        <f t="shared" si="1"/>
        <v>1.819794059609144</v>
      </c>
    </row>
    <row r="41" spans="1:5" ht="12.75">
      <c r="A41" s="4">
        <f>343.4/(12*16)</f>
        <v>1.7885416666666665</v>
      </c>
      <c r="B41" s="2">
        <v>0</v>
      </c>
      <c r="C41" s="2">
        <v>133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41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Summary!C7</f>
        <v>102.66666666666667</v>
      </c>
      <c r="C5" s="2">
        <f>Summary!D7</f>
        <v>3.7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0.02592592592592592</v>
      </c>
      <c r="B6" s="2">
        <f>$B$5-$B$5*A6/$A$41</f>
        <v>99.81481481481482</v>
      </c>
      <c r="C6" s="2">
        <f>($C$41-$C$5)*A6/$A$41+$C$5</f>
        <v>5.541666666666666</v>
      </c>
      <c r="D6" s="3">
        <f aca="true" t="shared" si="0" ref="D6:D41">2*PI()*A6*B6*1.3558</f>
        <v>22.044729752219276</v>
      </c>
      <c r="E6" s="3">
        <f aca="true" t="shared" si="1" ref="E6:E41">D6/(C6*12)*100</f>
        <v>33.149969552209434</v>
      </c>
    </row>
    <row r="7" spans="1:5" ht="12.75">
      <c r="A7" s="4">
        <f aca="true" t="shared" si="2" ref="A7:A40">A6+($A$41-$A$5)/36</f>
        <v>0.05185185185185184</v>
      </c>
      <c r="B7" s="2">
        <f aca="true" t="shared" si="3" ref="B7:B40">$B$5-$B$5*A7/$A$41</f>
        <v>96.96296296296296</v>
      </c>
      <c r="C7" s="2">
        <f aca="true" t="shared" si="4" ref="C7:C40">($C$41-$C$5)*A7/$A$41+$C$5</f>
        <v>7.383333333333333</v>
      </c>
      <c r="D7" s="3">
        <f t="shared" si="0"/>
        <v>42.82976066145459</v>
      </c>
      <c r="E7" s="3">
        <f t="shared" si="1"/>
        <v>48.340587654011955</v>
      </c>
    </row>
    <row r="8" spans="1:5" ht="12.75">
      <c r="A8" s="4">
        <f t="shared" si="2"/>
        <v>0.07777777777777777</v>
      </c>
      <c r="B8" s="2">
        <f t="shared" si="3"/>
        <v>94.11111111111111</v>
      </c>
      <c r="C8" s="2">
        <f t="shared" si="4"/>
        <v>9.225</v>
      </c>
      <c r="D8" s="3">
        <f t="shared" si="0"/>
        <v>62.35509272770596</v>
      </c>
      <c r="E8" s="3">
        <f t="shared" si="1"/>
        <v>56.32799704399816</v>
      </c>
    </row>
    <row r="9" spans="1:5" ht="12.75">
      <c r="A9" s="4">
        <f t="shared" si="2"/>
        <v>0.10370370370370369</v>
      </c>
      <c r="B9" s="2">
        <f t="shared" si="3"/>
        <v>91.25925925925927</v>
      </c>
      <c r="C9" s="2">
        <f t="shared" si="4"/>
        <v>11.066666666666666</v>
      </c>
      <c r="D9" s="3">
        <f t="shared" si="0"/>
        <v>80.62072595097337</v>
      </c>
      <c r="E9" s="3">
        <f t="shared" si="1"/>
        <v>60.708377975130546</v>
      </c>
    </row>
    <row r="10" spans="1:5" ht="12.75">
      <c r="A10" s="4">
        <f t="shared" si="2"/>
        <v>0.1296296296296296</v>
      </c>
      <c r="B10" s="2">
        <f t="shared" si="3"/>
        <v>88.40740740740742</v>
      </c>
      <c r="C10" s="2">
        <f t="shared" si="4"/>
        <v>12.908333333333331</v>
      </c>
      <c r="D10" s="3">
        <f t="shared" si="0"/>
        <v>97.6266603312568</v>
      </c>
      <c r="E10" s="3">
        <f t="shared" si="1"/>
        <v>63.025603829087686</v>
      </c>
    </row>
    <row r="11" spans="1:5" ht="12.75">
      <c r="A11" s="4">
        <f t="shared" si="2"/>
        <v>0.1555555555555555</v>
      </c>
      <c r="B11" s="2">
        <f t="shared" si="3"/>
        <v>85.55555555555557</v>
      </c>
      <c r="C11" s="2">
        <f t="shared" si="4"/>
        <v>14.749999999999996</v>
      </c>
      <c r="D11" s="3">
        <f t="shared" si="0"/>
        <v>113.3728958685563</v>
      </c>
      <c r="E11" s="3">
        <f t="shared" si="1"/>
        <v>64.05248354155725</v>
      </c>
    </row>
    <row r="12" spans="1:5" ht="12.75">
      <c r="A12" s="4">
        <f t="shared" si="2"/>
        <v>0.1814814814814814</v>
      </c>
      <c r="B12" s="2">
        <f t="shared" si="3"/>
        <v>82.70370370370371</v>
      </c>
      <c r="C12" s="2">
        <f t="shared" si="4"/>
        <v>16.59166666666666</v>
      </c>
      <c r="D12" s="3">
        <f t="shared" si="0"/>
        <v>127.85943256287179</v>
      </c>
      <c r="E12" s="3">
        <f t="shared" si="1"/>
        <v>64.21870043338616</v>
      </c>
    </row>
    <row r="13" spans="1:5" ht="12.75">
      <c r="A13" s="4">
        <f t="shared" si="2"/>
        <v>0.20740740740740732</v>
      </c>
      <c r="B13" s="2">
        <f t="shared" si="3"/>
        <v>79.85185185185186</v>
      </c>
      <c r="C13" s="2">
        <f t="shared" si="4"/>
        <v>18.433333333333326</v>
      </c>
      <c r="D13" s="3">
        <f t="shared" si="0"/>
        <v>141.08627041420337</v>
      </c>
      <c r="E13" s="3">
        <f t="shared" si="1"/>
        <v>63.782219897921976</v>
      </c>
    </row>
    <row r="14" spans="1:5" ht="12.75">
      <c r="A14" s="4">
        <f t="shared" si="2"/>
        <v>0.23333333333333323</v>
      </c>
      <c r="B14" s="2">
        <f t="shared" si="3"/>
        <v>77.00000000000001</v>
      </c>
      <c r="C14" s="2">
        <f t="shared" si="4"/>
        <v>20.27499999999999</v>
      </c>
      <c r="D14" s="3">
        <f t="shared" si="0"/>
        <v>153.05340942255097</v>
      </c>
      <c r="E14" s="3">
        <f t="shared" si="1"/>
        <v>62.90727884198562</v>
      </c>
    </row>
    <row r="15" spans="1:5" ht="12.75">
      <c r="A15" s="4">
        <f t="shared" si="2"/>
        <v>0.25925925925925913</v>
      </c>
      <c r="B15" s="2">
        <f t="shared" si="3"/>
        <v>74.14814814814817</v>
      </c>
      <c r="C15" s="2">
        <f t="shared" si="4"/>
        <v>22.116666666666656</v>
      </c>
      <c r="D15" s="3">
        <f t="shared" si="0"/>
        <v>163.7608495879146</v>
      </c>
      <c r="E15" s="3">
        <f t="shared" si="1"/>
        <v>61.703409791979915</v>
      </c>
    </row>
    <row r="16" spans="1:5" ht="12.75">
      <c r="A16" s="4">
        <f t="shared" si="2"/>
        <v>0.28518518518518504</v>
      </c>
      <c r="B16" s="2">
        <f t="shared" si="3"/>
        <v>71.2962962962963</v>
      </c>
      <c r="C16" s="2">
        <f t="shared" si="4"/>
        <v>23.95833333333332</v>
      </c>
      <c r="D16" s="3">
        <f t="shared" si="0"/>
        <v>173.2085909102943</v>
      </c>
      <c r="E16" s="3">
        <f t="shared" si="1"/>
        <v>60.246466403580655</v>
      </c>
    </row>
    <row r="17" spans="1:5" ht="12.75">
      <c r="A17" s="4">
        <f t="shared" si="2"/>
        <v>0.31111111111111095</v>
      </c>
      <c r="B17" s="2">
        <f t="shared" si="3"/>
        <v>68.44444444444446</v>
      </c>
      <c r="C17" s="2">
        <f t="shared" si="4"/>
        <v>25.79999999999999</v>
      </c>
      <c r="D17" s="3">
        <f t="shared" si="0"/>
        <v>181.39663338969004</v>
      </c>
      <c r="E17" s="3">
        <f t="shared" si="1"/>
        <v>58.59064385971903</v>
      </c>
    </row>
    <row r="18" spans="1:5" ht="12.75">
      <c r="A18" s="4">
        <f t="shared" si="2"/>
        <v>0.33703703703703686</v>
      </c>
      <c r="B18" s="2">
        <f t="shared" si="3"/>
        <v>65.59259259259261</v>
      </c>
      <c r="C18" s="2">
        <f t="shared" si="4"/>
        <v>27.641666666666655</v>
      </c>
      <c r="D18" s="3">
        <f t="shared" si="0"/>
        <v>188.3249770261018</v>
      </c>
      <c r="E18" s="3">
        <f t="shared" si="1"/>
        <v>56.77569400847208</v>
      </c>
    </row>
    <row r="19" spans="1:5" ht="12.75">
      <c r="A19" s="4">
        <f t="shared" si="2"/>
        <v>0.36296296296296277</v>
      </c>
      <c r="B19" s="2">
        <f t="shared" si="3"/>
        <v>62.74074074074076</v>
      </c>
      <c r="C19" s="2">
        <f t="shared" si="4"/>
        <v>29.48333333333332</v>
      </c>
      <c r="D19" s="3">
        <f t="shared" si="0"/>
        <v>193.99362181952964</v>
      </c>
      <c r="E19" s="3">
        <f t="shared" si="1"/>
        <v>54.83143635373933</v>
      </c>
    </row>
    <row r="20" spans="1:5" ht="12.75">
      <c r="A20" s="4">
        <f t="shared" si="2"/>
        <v>0.3888888888888887</v>
      </c>
      <c r="B20" s="2">
        <f t="shared" si="3"/>
        <v>59.888888888888914</v>
      </c>
      <c r="C20" s="2">
        <f t="shared" si="4"/>
        <v>31.324999999999985</v>
      </c>
      <c r="D20" s="3">
        <f t="shared" si="0"/>
        <v>198.4025677699735</v>
      </c>
      <c r="E20" s="3">
        <f t="shared" si="1"/>
        <v>52.78067777865751</v>
      </c>
    </row>
    <row r="21" spans="1:5" ht="12.75">
      <c r="A21" s="4">
        <f t="shared" si="2"/>
        <v>0.4148148148148146</v>
      </c>
      <c r="B21" s="2">
        <f t="shared" si="3"/>
        <v>57.03703703703706</v>
      </c>
      <c r="C21" s="2">
        <f t="shared" si="4"/>
        <v>33.16666666666665</v>
      </c>
      <c r="D21" s="3">
        <f t="shared" si="0"/>
        <v>201.5518148774334</v>
      </c>
      <c r="E21" s="3">
        <f t="shared" si="1"/>
        <v>50.64115951694309</v>
      </c>
    </row>
    <row r="22" spans="1:5" ht="12.75">
      <c r="A22" s="4">
        <f t="shared" si="2"/>
        <v>0.4407407407407405</v>
      </c>
      <c r="B22" s="2">
        <f t="shared" si="3"/>
        <v>54.18518518518521</v>
      </c>
      <c r="C22" s="2">
        <f t="shared" si="4"/>
        <v>35.00833333333332</v>
      </c>
      <c r="D22" s="3">
        <f t="shared" si="0"/>
        <v>203.44136314190936</v>
      </c>
      <c r="E22" s="3">
        <f t="shared" si="1"/>
        <v>48.42688958388704</v>
      </c>
    </row>
    <row r="23" spans="1:5" ht="12.75">
      <c r="A23" s="4">
        <f t="shared" si="2"/>
        <v>0.4666666666666664</v>
      </c>
      <c r="B23" s="2">
        <f t="shared" si="3"/>
        <v>51.333333333333364</v>
      </c>
      <c r="C23" s="2">
        <f t="shared" si="4"/>
        <v>36.84999999999999</v>
      </c>
      <c r="D23" s="3">
        <f t="shared" si="0"/>
        <v>204.07121256340136</v>
      </c>
      <c r="E23" s="3">
        <f t="shared" si="1"/>
        <v>46.149075658842484</v>
      </c>
    </row>
    <row r="24" spans="1:5" ht="12.75">
      <c r="A24" s="4">
        <f t="shared" si="2"/>
        <v>0.4925925925925923</v>
      </c>
      <c r="B24" s="2">
        <f t="shared" si="3"/>
        <v>48.48148148148151</v>
      </c>
      <c r="C24" s="2">
        <f t="shared" si="4"/>
        <v>38.69166666666665</v>
      </c>
      <c r="D24" s="3">
        <f t="shared" si="0"/>
        <v>203.44136314190936</v>
      </c>
      <c r="E24" s="3">
        <f t="shared" si="1"/>
        <v>43.81679154467143</v>
      </c>
    </row>
    <row r="25" spans="1:5" ht="12.75">
      <c r="A25" s="4">
        <f t="shared" si="2"/>
        <v>0.5185185185185183</v>
      </c>
      <c r="B25" s="2">
        <f t="shared" si="3"/>
        <v>45.629629629629655</v>
      </c>
      <c r="C25" s="2">
        <f t="shared" si="4"/>
        <v>40.53333333333332</v>
      </c>
      <c r="D25" s="3">
        <f t="shared" si="0"/>
        <v>201.55181487743343</v>
      </c>
      <c r="E25" s="3">
        <f t="shared" si="1"/>
        <v>41.43746194026182</v>
      </c>
    </row>
    <row r="26" spans="1:5" ht="12.75">
      <c r="A26" s="4">
        <f t="shared" si="2"/>
        <v>0.5444444444444442</v>
      </c>
      <c r="B26" s="2">
        <f t="shared" si="3"/>
        <v>42.77777777777781</v>
      </c>
      <c r="C26" s="2">
        <f t="shared" si="4"/>
        <v>42.374999999999986</v>
      </c>
      <c r="D26" s="3">
        <f t="shared" si="0"/>
        <v>198.4025677699736</v>
      </c>
      <c r="E26" s="3">
        <f t="shared" si="1"/>
        <v>39.01722080038813</v>
      </c>
    </row>
    <row r="27" spans="1:5" ht="12.75">
      <c r="A27" s="4">
        <f t="shared" si="2"/>
        <v>0.5703703703703701</v>
      </c>
      <c r="B27" s="2">
        <f t="shared" si="3"/>
        <v>39.92592592592595</v>
      </c>
      <c r="C27" s="2">
        <f t="shared" si="4"/>
        <v>44.21666666666665</v>
      </c>
      <c r="D27" s="3">
        <f t="shared" si="0"/>
        <v>193.99362181952972</v>
      </c>
      <c r="E27" s="3">
        <f t="shared" si="1"/>
        <v>36.561180139376134</v>
      </c>
    </row>
    <row r="28" spans="1:5" ht="12.75">
      <c r="A28" s="4">
        <f t="shared" si="2"/>
        <v>0.596296296296296</v>
      </c>
      <c r="B28" s="2">
        <f t="shared" si="3"/>
        <v>37.074074074074105</v>
      </c>
      <c r="C28" s="2">
        <f t="shared" si="4"/>
        <v>46.05833333333332</v>
      </c>
      <c r="D28" s="3">
        <f t="shared" si="0"/>
        <v>188.32497702610192</v>
      </c>
      <c r="E28" s="3">
        <f t="shared" si="1"/>
        <v>34.073634345232854</v>
      </c>
    </row>
    <row r="29" spans="1:5" ht="12.75">
      <c r="A29" s="4">
        <f t="shared" si="2"/>
        <v>0.6222222222222219</v>
      </c>
      <c r="B29" s="2">
        <f t="shared" si="3"/>
        <v>34.22222222222226</v>
      </c>
      <c r="C29" s="2">
        <f t="shared" si="4"/>
        <v>47.899999999999984</v>
      </c>
      <c r="D29" s="3">
        <f t="shared" si="0"/>
        <v>181.3966333896902</v>
      </c>
      <c r="E29" s="3">
        <f t="shared" si="1"/>
        <v>31.558217360767273</v>
      </c>
    </row>
    <row r="30" spans="1:5" ht="12.75">
      <c r="A30" s="4">
        <f t="shared" si="2"/>
        <v>0.6481481481481478</v>
      </c>
      <c r="B30" s="2">
        <f t="shared" si="3"/>
        <v>31.37037037037041</v>
      </c>
      <c r="C30" s="2">
        <f t="shared" si="4"/>
        <v>49.74166666666665</v>
      </c>
      <c r="D30" s="3">
        <f t="shared" si="0"/>
        <v>173.20859091029448</v>
      </c>
      <c r="E30" s="3">
        <f t="shared" si="1"/>
        <v>29.018024947276682</v>
      </c>
    </row>
    <row r="31" spans="1:5" ht="12.75">
      <c r="A31" s="4">
        <f t="shared" si="2"/>
        <v>0.6740740740740737</v>
      </c>
      <c r="B31" s="2">
        <f t="shared" si="3"/>
        <v>28.518518518518547</v>
      </c>
      <c r="C31" s="2">
        <f t="shared" si="4"/>
        <v>51.583333333333314</v>
      </c>
      <c r="D31" s="3">
        <f t="shared" si="0"/>
        <v>163.76084958791472</v>
      </c>
      <c r="E31" s="3">
        <f t="shared" si="1"/>
        <v>26.4557107573368</v>
      </c>
    </row>
    <row r="32" spans="1:5" ht="12.75">
      <c r="A32" s="4">
        <f t="shared" si="2"/>
        <v>0.6999999999999996</v>
      </c>
      <c r="B32" s="2">
        <f t="shared" si="3"/>
        <v>25.6666666666667</v>
      </c>
      <c r="C32" s="2">
        <f t="shared" si="4"/>
        <v>53.42499999999998</v>
      </c>
      <c r="D32" s="3">
        <f t="shared" si="0"/>
        <v>153.05340942255114</v>
      </c>
      <c r="E32" s="3">
        <f t="shared" si="1"/>
        <v>23.873562536663734</v>
      </c>
    </row>
    <row r="33" spans="1:5" ht="12.75">
      <c r="A33" s="4">
        <f t="shared" si="2"/>
        <v>0.7259259259259255</v>
      </c>
      <c r="B33" s="2">
        <f t="shared" si="3"/>
        <v>22.814814814814852</v>
      </c>
      <c r="C33" s="2">
        <f t="shared" si="4"/>
        <v>55.266666666666644</v>
      </c>
      <c r="D33" s="3">
        <f t="shared" si="0"/>
        <v>141.08627041420357</v>
      </c>
      <c r="E33" s="3">
        <f t="shared" si="1"/>
        <v>21.27356309019958</v>
      </c>
    </row>
    <row r="34" spans="1:5" ht="12.75">
      <c r="A34" s="4">
        <f t="shared" si="2"/>
        <v>0.7518518518518514</v>
      </c>
      <c r="B34" s="2">
        <f t="shared" si="3"/>
        <v>19.96296296296299</v>
      </c>
      <c r="C34" s="2">
        <f t="shared" si="4"/>
        <v>57.10833333333331</v>
      </c>
      <c r="D34" s="3">
        <f t="shared" si="0"/>
        <v>127.85943256287193</v>
      </c>
      <c r="E34" s="3">
        <f t="shared" si="1"/>
        <v>18.657439451754264</v>
      </c>
    </row>
    <row r="35" spans="1:5" ht="12.75">
      <c r="A35" s="4">
        <f t="shared" si="2"/>
        <v>0.7777777777777773</v>
      </c>
      <c r="B35" s="2">
        <f t="shared" si="3"/>
        <v>17.111111111111157</v>
      </c>
      <c r="C35" s="2">
        <f t="shared" si="4"/>
        <v>58.949999999999974</v>
      </c>
      <c r="D35" s="3">
        <f t="shared" si="0"/>
        <v>113.37289586855654</v>
      </c>
      <c r="E35" s="3">
        <f t="shared" si="1"/>
        <v>16.026702836946082</v>
      </c>
    </row>
    <row r="36" spans="1:5" ht="12.75">
      <c r="A36" s="4">
        <f t="shared" si="2"/>
        <v>0.8037037037037033</v>
      </c>
      <c r="B36" s="2">
        <f t="shared" si="3"/>
        <v>14.25925925925931</v>
      </c>
      <c r="C36" s="2">
        <f t="shared" si="4"/>
        <v>60.79166666666664</v>
      </c>
      <c r="D36" s="3">
        <f t="shared" si="0"/>
        <v>97.62666033125711</v>
      </c>
      <c r="E36" s="3">
        <f t="shared" si="1"/>
        <v>13.382681333962596</v>
      </c>
    </row>
    <row r="37" spans="1:5" ht="12.75">
      <c r="A37" s="4">
        <f t="shared" si="2"/>
        <v>0.8296296296296292</v>
      </c>
      <c r="B37" s="2">
        <f t="shared" si="3"/>
        <v>11.407407407407447</v>
      </c>
      <c r="C37" s="2">
        <f t="shared" si="4"/>
        <v>62.633333333333304</v>
      </c>
      <c r="D37" s="3">
        <f t="shared" si="0"/>
        <v>80.62072595097361</v>
      </c>
      <c r="E37" s="3">
        <f t="shared" si="1"/>
        <v>10.726546826899101</v>
      </c>
    </row>
    <row r="38" spans="1:5" ht="12.75">
      <c r="A38" s="4">
        <f t="shared" si="2"/>
        <v>0.8555555555555551</v>
      </c>
      <c r="B38" s="2">
        <f t="shared" si="3"/>
        <v>8.5555555555556</v>
      </c>
      <c r="C38" s="2">
        <f t="shared" si="4"/>
        <v>64.47499999999997</v>
      </c>
      <c r="D38" s="3">
        <f t="shared" si="0"/>
        <v>62.35509272770625</v>
      </c>
      <c r="E38" s="3">
        <f t="shared" si="1"/>
        <v>8.059337304860577</v>
      </c>
    </row>
    <row r="39" spans="1:5" ht="12.75">
      <c r="A39" s="4">
        <f t="shared" si="2"/>
        <v>0.881481481481481</v>
      </c>
      <c r="B39" s="2">
        <f t="shared" si="3"/>
        <v>5.703703703703752</v>
      </c>
      <c r="C39" s="2">
        <f t="shared" si="4"/>
        <v>66.31666666666663</v>
      </c>
      <c r="D39" s="3">
        <f t="shared" si="0"/>
        <v>42.82976066145494</v>
      </c>
      <c r="E39" s="3">
        <f t="shared" si="1"/>
        <v>5.381975453814396</v>
      </c>
    </row>
    <row r="40" spans="1:5" ht="12.75">
      <c r="A40" s="4">
        <f t="shared" si="2"/>
        <v>0.9074074074074069</v>
      </c>
      <c r="B40" s="2">
        <f t="shared" si="3"/>
        <v>2.8518518518518903</v>
      </c>
      <c r="C40" s="2">
        <f t="shared" si="4"/>
        <v>68.1583333333333</v>
      </c>
      <c r="D40" s="3">
        <f t="shared" si="0"/>
        <v>22.044729752219567</v>
      </c>
      <c r="E40" s="3">
        <f t="shared" si="1"/>
        <v>2.6952842342853134</v>
      </c>
    </row>
    <row r="41" spans="1:5" ht="12.75">
      <c r="A41" s="4">
        <f>Summary!E7</f>
        <v>0.9333333333333332</v>
      </c>
      <c r="B41" s="2">
        <v>0</v>
      </c>
      <c r="C41" s="2">
        <f>Summary!F7</f>
        <v>70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21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Summary!C8</f>
        <v>233.33333333333334</v>
      </c>
      <c r="C5" s="2">
        <f>Summary!D8</f>
        <v>0.73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0.010185185185185186</v>
      </c>
      <c r="B6" s="2">
        <f>$B$5-$B$5*A6/$A$41</f>
        <v>226.85185185185185</v>
      </c>
      <c r="C6" s="2">
        <f>($C$41-$C$5)*A6/$A$41+$C$5</f>
        <v>2.5152777777777775</v>
      </c>
      <c r="D6" s="3">
        <f aca="true" t="shared" si="0" ref="D6:D41">2*PI()*A6*B6*1.3558</f>
        <v>19.68279442162436</v>
      </c>
      <c r="E6" s="3">
        <f aca="true" t="shared" si="1" ref="E6:E41">D6/(C6*12)*100</f>
        <v>65.21080426821987</v>
      </c>
    </row>
    <row r="7" spans="1:5" ht="12.75">
      <c r="A7" s="4">
        <f aca="true" t="shared" si="2" ref="A7:A40">A6+($A$41-$A$5)/36</f>
        <v>0.020370370370370372</v>
      </c>
      <c r="B7" s="2">
        <f aca="true" t="shared" si="3" ref="B7:B40">$B$5-$B$5*A7/$A$41</f>
        <v>220.37037037037038</v>
      </c>
      <c r="C7" s="2">
        <f aca="true" t="shared" si="4" ref="C7:C40">($C$41-$C$5)*A7/$A$41+$C$5</f>
        <v>4.300555555555555</v>
      </c>
      <c r="D7" s="3">
        <f t="shared" si="0"/>
        <v>38.24085773344162</v>
      </c>
      <c r="E7" s="3">
        <f t="shared" si="1"/>
        <v>74.10061568293818</v>
      </c>
    </row>
    <row r="8" spans="1:5" ht="12.75">
      <c r="A8" s="4">
        <f t="shared" si="2"/>
        <v>0.030555555555555558</v>
      </c>
      <c r="B8" s="2">
        <f t="shared" si="3"/>
        <v>213.88888888888889</v>
      </c>
      <c r="C8" s="2">
        <f t="shared" si="4"/>
        <v>6.085833333333333</v>
      </c>
      <c r="D8" s="3">
        <f t="shared" si="0"/>
        <v>55.67418993545176</v>
      </c>
      <c r="E8" s="3">
        <f t="shared" si="1"/>
        <v>76.23468428789779</v>
      </c>
    </row>
    <row r="9" spans="1:5" ht="12.75">
      <c r="A9" s="4">
        <f t="shared" si="2"/>
        <v>0.040740740740740744</v>
      </c>
      <c r="B9" s="2">
        <f t="shared" si="3"/>
        <v>207.40740740740742</v>
      </c>
      <c r="C9" s="2">
        <f t="shared" si="4"/>
        <v>7.8711111111111105</v>
      </c>
      <c r="D9" s="3">
        <f t="shared" si="0"/>
        <v>71.98279102765481</v>
      </c>
      <c r="E9" s="3">
        <f t="shared" si="1"/>
        <v>76.20990015632569</v>
      </c>
    </row>
    <row r="10" spans="1:5" ht="12.75">
      <c r="A10" s="4">
        <f t="shared" si="2"/>
        <v>0.05092592592592593</v>
      </c>
      <c r="B10" s="2">
        <f t="shared" si="3"/>
        <v>200.92592592592592</v>
      </c>
      <c r="C10" s="2">
        <f t="shared" si="4"/>
        <v>9.65638888888889</v>
      </c>
      <c r="D10" s="3">
        <f t="shared" si="0"/>
        <v>87.16666101005075</v>
      </c>
      <c r="E10" s="3">
        <f t="shared" si="1"/>
        <v>75.22365245524041</v>
      </c>
    </row>
    <row r="11" spans="1:5" ht="12.75">
      <c r="A11" s="4">
        <f t="shared" si="2"/>
        <v>0.061111111111111116</v>
      </c>
      <c r="B11" s="2">
        <f t="shared" si="3"/>
        <v>194.44444444444446</v>
      </c>
      <c r="C11" s="2">
        <f t="shared" si="4"/>
        <v>11.441666666666666</v>
      </c>
      <c r="D11" s="3">
        <f t="shared" si="0"/>
        <v>101.22579988263958</v>
      </c>
      <c r="E11" s="3">
        <f t="shared" si="1"/>
        <v>73.72600137118687</v>
      </c>
    </row>
    <row r="12" spans="1:5" ht="12.75">
      <c r="A12" s="4">
        <f t="shared" si="2"/>
        <v>0.0712962962962963</v>
      </c>
      <c r="B12" s="2">
        <f t="shared" si="3"/>
        <v>187.96296296296296</v>
      </c>
      <c r="C12" s="2">
        <f t="shared" si="4"/>
        <v>13.226944444444444</v>
      </c>
      <c r="D12" s="3">
        <f t="shared" si="0"/>
        <v>114.1602076454213</v>
      </c>
      <c r="E12" s="3">
        <f t="shared" si="1"/>
        <v>71.92402354962805</v>
      </c>
    </row>
    <row r="13" spans="1:5" ht="12.75">
      <c r="A13" s="4">
        <f t="shared" si="2"/>
        <v>0.08148148148148149</v>
      </c>
      <c r="B13" s="2">
        <f t="shared" si="3"/>
        <v>181.4814814814815</v>
      </c>
      <c r="C13" s="2">
        <f t="shared" si="4"/>
        <v>15.01222222222222</v>
      </c>
      <c r="D13" s="3">
        <f t="shared" si="0"/>
        <v>125.96988429839593</v>
      </c>
      <c r="E13" s="3">
        <f t="shared" si="1"/>
        <v>69.92629207593588</v>
      </c>
    </row>
    <row r="14" spans="1:5" ht="12.75">
      <c r="A14" s="4">
        <f t="shared" si="2"/>
        <v>0.09166666666666667</v>
      </c>
      <c r="B14" s="2">
        <f t="shared" si="3"/>
        <v>175</v>
      </c>
      <c r="C14" s="2">
        <f t="shared" si="4"/>
        <v>16.7975</v>
      </c>
      <c r="D14" s="3">
        <f t="shared" si="0"/>
        <v>136.6548298415634</v>
      </c>
      <c r="E14" s="3">
        <f t="shared" si="1"/>
        <v>67.79522242474744</v>
      </c>
    </row>
    <row r="15" spans="1:5" ht="12.75">
      <c r="A15" s="4">
        <f t="shared" si="2"/>
        <v>0.10185185185185186</v>
      </c>
      <c r="B15" s="2">
        <f t="shared" si="3"/>
        <v>168.51851851851853</v>
      </c>
      <c r="C15" s="2">
        <f t="shared" si="4"/>
        <v>18.58277777777778</v>
      </c>
      <c r="D15" s="3">
        <f t="shared" si="0"/>
        <v>146.21504427492383</v>
      </c>
      <c r="E15" s="3">
        <f t="shared" si="1"/>
        <v>65.56924464479827</v>
      </c>
    </row>
    <row r="16" spans="1:5" ht="12.75">
      <c r="A16" s="4">
        <f t="shared" si="2"/>
        <v>0.11203703703703705</v>
      </c>
      <c r="B16" s="2">
        <f t="shared" si="3"/>
        <v>162.03703703703704</v>
      </c>
      <c r="C16" s="2">
        <f t="shared" si="4"/>
        <v>20.368055555555554</v>
      </c>
      <c r="D16" s="3">
        <f t="shared" si="0"/>
        <v>154.6505275984771</v>
      </c>
      <c r="E16" s="3">
        <f t="shared" si="1"/>
        <v>63.2733150760902</v>
      </c>
    </row>
    <row r="17" spans="1:5" ht="12.75">
      <c r="A17" s="4">
        <f t="shared" si="2"/>
        <v>0.12222222222222223</v>
      </c>
      <c r="B17" s="2">
        <f t="shared" si="3"/>
        <v>155.55555555555554</v>
      </c>
      <c r="C17" s="2">
        <f t="shared" si="4"/>
        <v>22.153333333333332</v>
      </c>
      <c r="D17" s="3">
        <f t="shared" si="0"/>
        <v>161.9612798122233</v>
      </c>
      <c r="E17" s="3">
        <f t="shared" si="1"/>
        <v>60.92434540032475</v>
      </c>
    </row>
    <row r="18" spans="1:5" ht="12.75">
      <c r="A18" s="4">
        <f t="shared" si="2"/>
        <v>0.13240740740740742</v>
      </c>
      <c r="B18" s="2">
        <f t="shared" si="3"/>
        <v>149.07407407407408</v>
      </c>
      <c r="C18" s="2">
        <f t="shared" si="4"/>
        <v>23.93861111111111</v>
      </c>
      <c r="D18" s="3">
        <f t="shared" si="0"/>
        <v>168.14730091616238</v>
      </c>
      <c r="E18" s="3">
        <f t="shared" si="1"/>
        <v>58.53420238671685</v>
      </c>
    </row>
    <row r="19" spans="1:5" ht="12.75">
      <c r="A19" s="4">
        <f t="shared" si="2"/>
        <v>0.1425925925925926</v>
      </c>
      <c r="B19" s="2">
        <f t="shared" si="3"/>
        <v>142.5925925925926</v>
      </c>
      <c r="C19" s="2">
        <f t="shared" si="4"/>
        <v>25.723888888888887</v>
      </c>
      <c r="D19" s="3">
        <f t="shared" si="0"/>
        <v>173.2085909102944</v>
      </c>
      <c r="E19" s="3">
        <f t="shared" si="1"/>
        <v>56.11145851574232</v>
      </c>
    </row>
    <row r="20" spans="1:5" ht="12.75">
      <c r="A20" s="4">
        <f t="shared" si="2"/>
        <v>0.1527777777777778</v>
      </c>
      <c r="B20" s="2">
        <f t="shared" si="3"/>
        <v>136.11111111111111</v>
      </c>
      <c r="C20" s="2">
        <f t="shared" si="4"/>
        <v>27.509166666666665</v>
      </c>
      <c r="D20" s="3">
        <f t="shared" si="0"/>
        <v>177.14514979461924</v>
      </c>
      <c r="E20" s="3">
        <f t="shared" si="1"/>
        <v>53.66246093563335</v>
      </c>
    </row>
    <row r="21" spans="1:5" ht="12.75">
      <c r="A21" s="4">
        <f t="shared" si="2"/>
        <v>0.16296296296296298</v>
      </c>
      <c r="B21" s="2">
        <f t="shared" si="3"/>
        <v>129.62962962962962</v>
      </c>
      <c r="C21" s="2">
        <f t="shared" si="4"/>
        <v>29.29444444444444</v>
      </c>
      <c r="D21" s="3">
        <f t="shared" si="0"/>
        <v>179.95697756913702</v>
      </c>
      <c r="E21" s="3">
        <f t="shared" si="1"/>
        <v>51.19200954934677</v>
      </c>
    </row>
    <row r="22" spans="1:5" ht="12.75">
      <c r="A22" s="4">
        <f t="shared" si="2"/>
        <v>0.17314814814814816</v>
      </c>
      <c r="B22" s="2">
        <f t="shared" si="3"/>
        <v>123.14814814814815</v>
      </c>
      <c r="C22" s="2">
        <f t="shared" si="4"/>
        <v>31.07972222222222</v>
      </c>
      <c r="D22" s="3">
        <f t="shared" si="0"/>
        <v>181.64407423384768</v>
      </c>
      <c r="E22" s="3">
        <f t="shared" si="1"/>
        <v>48.703801397976804</v>
      </c>
    </row>
    <row r="23" spans="1:5" ht="12.75">
      <c r="A23" s="4">
        <f t="shared" si="2"/>
        <v>0.18333333333333335</v>
      </c>
      <c r="B23" s="2">
        <f t="shared" si="3"/>
        <v>116.66666666666666</v>
      </c>
      <c r="C23" s="2">
        <f t="shared" si="4"/>
        <v>32.864999999999995</v>
      </c>
      <c r="D23" s="3">
        <f t="shared" si="0"/>
        <v>182.20643978875123</v>
      </c>
      <c r="E23" s="3">
        <f t="shared" si="1"/>
        <v>46.20073020659041</v>
      </c>
    </row>
    <row r="24" spans="1:5" ht="12.75">
      <c r="A24" s="4">
        <f t="shared" si="2"/>
        <v>0.19351851851851853</v>
      </c>
      <c r="B24" s="2">
        <f t="shared" si="3"/>
        <v>110.1851851851852</v>
      </c>
      <c r="C24" s="2">
        <f t="shared" si="4"/>
        <v>34.650277777777774</v>
      </c>
      <c r="D24" s="3">
        <f t="shared" si="0"/>
        <v>181.64407423384768</v>
      </c>
      <c r="E24" s="3">
        <f t="shared" si="1"/>
        <v>43.68509332950218</v>
      </c>
    </row>
    <row r="25" spans="1:5" ht="12.75">
      <c r="A25" s="4">
        <f t="shared" si="2"/>
        <v>0.20370370370370372</v>
      </c>
      <c r="B25" s="2">
        <f t="shared" si="3"/>
        <v>103.70370370370372</v>
      </c>
      <c r="C25" s="2">
        <f t="shared" si="4"/>
        <v>36.43555555555555</v>
      </c>
      <c r="D25" s="3">
        <f t="shared" si="0"/>
        <v>179.95697756913705</v>
      </c>
      <c r="E25" s="3">
        <f t="shared" si="1"/>
        <v>41.158737855834595</v>
      </c>
    </row>
    <row r="26" spans="1:5" ht="12.75">
      <c r="A26" s="4">
        <f t="shared" si="2"/>
        <v>0.2138888888888889</v>
      </c>
      <c r="B26" s="2">
        <f t="shared" si="3"/>
        <v>97.22222222222223</v>
      </c>
      <c r="C26" s="2">
        <f t="shared" si="4"/>
        <v>38.220833333333324</v>
      </c>
      <c r="D26" s="3">
        <f t="shared" si="0"/>
        <v>177.14514979461927</v>
      </c>
      <c r="E26" s="3">
        <f t="shared" si="1"/>
        <v>38.62316576793183</v>
      </c>
    </row>
    <row r="27" spans="1:5" ht="12.75">
      <c r="A27" s="4">
        <f t="shared" si="2"/>
        <v>0.2240740740740741</v>
      </c>
      <c r="B27" s="2">
        <f t="shared" si="3"/>
        <v>90.74074074074073</v>
      </c>
      <c r="C27" s="2">
        <f t="shared" si="4"/>
        <v>40.0061111111111</v>
      </c>
      <c r="D27" s="3">
        <f t="shared" si="0"/>
        <v>173.20859091029436</v>
      </c>
      <c r="E27" s="3">
        <f t="shared" si="1"/>
        <v>36.07961094352829</v>
      </c>
    </row>
    <row r="28" spans="1:5" ht="12.75">
      <c r="A28" s="4">
        <f t="shared" si="2"/>
        <v>0.23425925925925928</v>
      </c>
      <c r="B28" s="2">
        <f t="shared" si="3"/>
        <v>84.25925925925927</v>
      </c>
      <c r="C28" s="2">
        <f t="shared" si="4"/>
        <v>41.79138888888888</v>
      </c>
      <c r="D28" s="3">
        <f t="shared" si="0"/>
        <v>168.1473009161624</v>
      </c>
      <c r="E28" s="3">
        <f t="shared" si="1"/>
        <v>33.52909642127813</v>
      </c>
    </row>
    <row r="29" spans="1:5" ht="12.75">
      <c r="A29" s="4">
        <f t="shared" si="2"/>
        <v>0.24444444444444446</v>
      </c>
      <c r="B29" s="2">
        <f t="shared" si="3"/>
        <v>77.77777777777777</v>
      </c>
      <c r="C29" s="2">
        <f t="shared" si="4"/>
        <v>43.57666666666666</v>
      </c>
      <c r="D29" s="3">
        <f t="shared" si="0"/>
        <v>161.9612798122233</v>
      </c>
      <c r="E29" s="3">
        <f t="shared" si="1"/>
        <v>30.972477589731373</v>
      </c>
    </row>
    <row r="30" spans="1:5" ht="12.75">
      <c r="A30" s="4">
        <f t="shared" si="2"/>
        <v>0.25462962962962965</v>
      </c>
      <c r="B30" s="2">
        <f t="shared" si="3"/>
        <v>71.2962962962963</v>
      </c>
      <c r="C30" s="2">
        <f t="shared" si="4"/>
        <v>45.36194444444443</v>
      </c>
      <c r="D30" s="3">
        <f t="shared" si="0"/>
        <v>154.65052759847714</v>
      </c>
      <c r="E30" s="3">
        <f t="shared" si="1"/>
        <v>28.410475177763512</v>
      </c>
    </row>
    <row r="31" spans="1:5" ht="12.75">
      <c r="A31" s="4">
        <f t="shared" si="2"/>
        <v>0.26481481481481484</v>
      </c>
      <c r="B31" s="2">
        <f t="shared" si="3"/>
        <v>64.81481481481481</v>
      </c>
      <c r="C31" s="2">
        <f t="shared" si="4"/>
        <v>47.14722222222222</v>
      </c>
      <c r="D31" s="3">
        <f t="shared" si="0"/>
        <v>146.2150442749238</v>
      </c>
      <c r="E31" s="3">
        <f t="shared" si="1"/>
        <v>25.843700749706677</v>
      </c>
    </row>
    <row r="32" spans="1:5" ht="12.75">
      <c r="A32" s="4">
        <f t="shared" si="2"/>
        <v>0.275</v>
      </c>
      <c r="B32" s="2">
        <f t="shared" si="3"/>
        <v>58.33333333333334</v>
      </c>
      <c r="C32" s="2">
        <f t="shared" si="4"/>
        <v>48.9325</v>
      </c>
      <c r="D32" s="3">
        <f t="shared" si="0"/>
        <v>136.65482984156344</v>
      </c>
      <c r="E32" s="3">
        <f t="shared" si="1"/>
        <v>23.272676619418494</v>
      </c>
    </row>
    <row r="33" spans="1:5" ht="12.75">
      <c r="A33" s="4">
        <f t="shared" si="2"/>
        <v>0.2851851851851852</v>
      </c>
      <c r="B33" s="2">
        <f t="shared" si="3"/>
        <v>51.85185185185185</v>
      </c>
      <c r="C33" s="2">
        <f t="shared" si="4"/>
        <v>50.71777777777777</v>
      </c>
      <c r="D33" s="3">
        <f t="shared" si="0"/>
        <v>125.9698842983959</v>
      </c>
      <c r="E33" s="3">
        <f t="shared" si="1"/>
        <v>20.697851558471047</v>
      </c>
    </row>
    <row r="34" spans="1:5" ht="12.75">
      <c r="A34" s="4">
        <f t="shared" si="2"/>
        <v>0.2953703703703704</v>
      </c>
      <c r="B34" s="2">
        <f t="shared" si="3"/>
        <v>45.37037037037038</v>
      </c>
      <c r="C34" s="2">
        <f t="shared" si="4"/>
        <v>52.50305555555555</v>
      </c>
      <c r="D34" s="3">
        <f t="shared" si="0"/>
        <v>114.16020764542132</v>
      </c>
      <c r="E34" s="3">
        <f t="shared" si="1"/>
        <v>18.11961329955738</v>
      </c>
    </row>
    <row r="35" spans="1:5" ht="12.75">
      <c r="A35" s="4">
        <f t="shared" si="2"/>
        <v>0.3055555555555556</v>
      </c>
      <c r="B35" s="2">
        <f t="shared" si="3"/>
        <v>38.888888888888886</v>
      </c>
      <c r="C35" s="2">
        <f t="shared" si="4"/>
        <v>54.28833333333333</v>
      </c>
      <c r="D35" s="3">
        <f t="shared" si="0"/>
        <v>101.22579988263955</v>
      </c>
      <c r="E35" s="3">
        <f t="shared" si="1"/>
        <v>15.538298572842471</v>
      </c>
    </row>
    <row r="36" spans="1:5" ht="12.75">
      <c r="A36" s="4">
        <f t="shared" si="2"/>
        <v>0.31574074074074077</v>
      </c>
      <c r="B36" s="2">
        <f t="shared" si="3"/>
        <v>32.40740740740742</v>
      </c>
      <c r="C36" s="2">
        <f t="shared" si="4"/>
        <v>56.073611111111106</v>
      </c>
      <c r="D36" s="3">
        <f t="shared" si="0"/>
        <v>87.16666101005076</v>
      </c>
      <c r="E36" s="3">
        <f t="shared" si="1"/>
        <v>12.954201225083711</v>
      </c>
    </row>
    <row r="37" spans="1:5" ht="12.75">
      <c r="A37" s="4">
        <f t="shared" si="2"/>
        <v>0.32592592592592595</v>
      </c>
      <c r="B37" s="2">
        <f t="shared" si="3"/>
        <v>25.925925925925924</v>
      </c>
      <c r="C37" s="2">
        <f t="shared" si="4"/>
        <v>57.85888888888888</v>
      </c>
      <c r="D37" s="3">
        <f t="shared" si="0"/>
        <v>71.98279102765481</v>
      </c>
      <c r="E37" s="3">
        <f t="shared" si="1"/>
        <v>10.367578835623283</v>
      </c>
    </row>
    <row r="38" spans="1:5" ht="12.75">
      <c r="A38" s="4">
        <f t="shared" si="2"/>
        <v>0.33611111111111114</v>
      </c>
      <c r="B38" s="2">
        <f t="shared" si="3"/>
        <v>19.44444444444443</v>
      </c>
      <c r="C38" s="2">
        <f t="shared" si="4"/>
        <v>59.64416666666666</v>
      </c>
      <c r="D38" s="3">
        <f t="shared" si="0"/>
        <v>55.674189935451714</v>
      </c>
      <c r="E38" s="3">
        <f t="shared" si="1"/>
        <v>7.778658144195676</v>
      </c>
    </row>
    <row r="39" spans="1:5" ht="12.75">
      <c r="A39" s="4">
        <f t="shared" si="2"/>
        <v>0.3462962962962963</v>
      </c>
      <c r="B39" s="2">
        <f t="shared" si="3"/>
        <v>12.962962962962962</v>
      </c>
      <c r="C39" s="2">
        <f t="shared" si="4"/>
        <v>61.429444444444435</v>
      </c>
      <c r="D39" s="3">
        <f t="shared" si="0"/>
        <v>38.24085773344161</v>
      </c>
      <c r="E39" s="3">
        <f t="shared" si="1"/>
        <v>5.187639532269399</v>
      </c>
    </row>
    <row r="40" spans="1:5" ht="12.75">
      <c r="A40" s="4">
        <f t="shared" si="2"/>
        <v>0.3564814814814815</v>
      </c>
      <c r="B40" s="2">
        <f t="shared" si="3"/>
        <v>6.481481481481467</v>
      </c>
      <c r="C40" s="2">
        <f t="shared" si="4"/>
        <v>63.214722222222214</v>
      </c>
      <c r="D40" s="3">
        <f t="shared" si="0"/>
        <v>19.682794421624315</v>
      </c>
      <c r="E40" s="3">
        <f t="shared" si="1"/>
        <v>2.594700745030076</v>
      </c>
    </row>
    <row r="41" spans="1:5" ht="12.75">
      <c r="A41" s="4">
        <f>Summary!E8</f>
        <v>0.3666666666666667</v>
      </c>
      <c r="B41" s="2">
        <v>0</v>
      </c>
      <c r="C41" s="2">
        <f>Summary!F8</f>
        <v>65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22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Summary!C9</f>
        <v>266.6666666666667</v>
      </c>
      <c r="C5" s="2">
        <f>Summary!D9</f>
        <v>1.2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0.008781828703703705</v>
      </c>
      <c r="B6" s="2">
        <f>$B$5-$B$5*A6/$A$41</f>
        <v>259.2592592592593</v>
      </c>
      <c r="C6" s="2">
        <f>($C$41-$C$5)*A6/$A$41+$C$5</f>
        <v>2.9388888888888887</v>
      </c>
      <c r="D6" s="3">
        <f aca="true" t="shared" si="0" ref="D6:D41">2*PI()*A6*B6*1.3558</f>
        <v>19.39522112650323</v>
      </c>
      <c r="E6" s="3">
        <f aca="true" t="shared" si="1" ref="E6:E41">D6/(C6*12)*100</f>
        <v>54.99590111484848</v>
      </c>
    </row>
    <row r="7" spans="1:5" ht="12.75">
      <c r="A7" s="4">
        <f aca="true" t="shared" si="2" ref="A7:A40">A6+($A$41-$A$5)/36</f>
        <v>0.01756365740740741</v>
      </c>
      <c r="B7" s="2">
        <f aca="true" t="shared" si="3" ref="B7:B40">$B$5-$B$5*A7/$A$41</f>
        <v>251.85185185185188</v>
      </c>
      <c r="C7" s="2">
        <f aca="true" t="shared" si="4" ref="C7:C40">($C$41-$C$5)*A7/$A$41+$C$5</f>
        <v>4.677777777777777</v>
      </c>
      <c r="D7" s="3">
        <f t="shared" si="0"/>
        <v>37.68214390292056</v>
      </c>
      <c r="E7" s="3">
        <f t="shared" si="1"/>
        <v>67.12971004083236</v>
      </c>
    </row>
    <row r="8" spans="1:5" ht="12.75">
      <c r="A8" s="4">
        <f t="shared" si="2"/>
        <v>0.026345486111111115</v>
      </c>
      <c r="B8" s="2">
        <f t="shared" si="3"/>
        <v>244.44444444444446</v>
      </c>
      <c r="C8" s="2">
        <f t="shared" si="4"/>
        <v>6.416666666666667</v>
      </c>
      <c r="D8" s="3">
        <f t="shared" si="0"/>
        <v>54.86076832925198</v>
      </c>
      <c r="E8" s="3">
        <f t="shared" si="1"/>
        <v>71.24775107695062</v>
      </c>
    </row>
    <row r="9" spans="1:5" ht="12.75">
      <c r="A9" s="4">
        <f t="shared" si="2"/>
        <v>0.03512731481481482</v>
      </c>
      <c r="B9" s="2">
        <f t="shared" si="3"/>
        <v>237.03703703703704</v>
      </c>
      <c r="C9" s="2">
        <f t="shared" si="4"/>
        <v>8.155555555555555</v>
      </c>
      <c r="D9" s="3">
        <f t="shared" si="0"/>
        <v>70.93109440549752</v>
      </c>
      <c r="E9" s="3">
        <f t="shared" si="1"/>
        <v>72.4772762998953</v>
      </c>
    </row>
    <row r="10" spans="1:5" ht="12.75">
      <c r="A10" s="4">
        <f t="shared" si="2"/>
        <v>0.043909143518518524</v>
      </c>
      <c r="B10" s="2">
        <f t="shared" si="3"/>
        <v>229.62962962962965</v>
      </c>
      <c r="C10" s="2">
        <f t="shared" si="4"/>
        <v>9.894444444444444</v>
      </c>
      <c r="D10" s="3">
        <f t="shared" si="0"/>
        <v>85.89312213165715</v>
      </c>
      <c r="E10" s="3">
        <f t="shared" si="1"/>
        <v>72.34120336748217</v>
      </c>
    </row>
    <row r="11" spans="1:5" ht="12.75">
      <c r="A11" s="4">
        <f t="shared" si="2"/>
        <v>0.05269097222222223</v>
      </c>
      <c r="B11" s="2">
        <f t="shared" si="3"/>
        <v>222.22222222222223</v>
      </c>
      <c r="C11" s="2">
        <f t="shared" si="4"/>
        <v>11.633333333333333</v>
      </c>
      <c r="D11" s="3">
        <f t="shared" si="0"/>
        <v>99.7468515077309</v>
      </c>
      <c r="E11" s="3">
        <f t="shared" si="1"/>
        <v>71.45189936083875</v>
      </c>
    </row>
    <row r="12" spans="1:5" ht="12.75">
      <c r="A12" s="4">
        <f t="shared" si="2"/>
        <v>0.061472800925925934</v>
      </c>
      <c r="B12" s="2">
        <f t="shared" si="3"/>
        <v>214.81481481481484</v>
      </c>
      <c r="C12" s="2">
        <f t="shared" si="4"/>
        <v>13.372222222222222</v>
      </c>
      <c r="D12" s="3">
        <f t="shared" si="0"/>
        <v>112.49228253371871</v>
      </c>
      <c r="E12" s="3">
        <f t="shared" si="1"/>
        <v>70.10320889097551</v>
      </c>
    </row>
    <row r="13" spans="1:5" ht="12.75">
      <c r="A13" s="4">
        <f t="shared" si="2"/>
        <v>0.07025462962962964</v>
      </c>
      <c r="B13" s="2">
        <f t="shared" si="3"/>
        <v>207.40740740740742</v>
      </c>
      <c r="C13" s="2">
        <f t="shared" si="4"/>
        <v>15.111111111111109</v>
      </c>
      <c r="D13" s="3">
        <f t="shared" si="0"/>
        <v>124.12941520962066</v>
      </c>
      <c r="E13" s="3">
        <f t="shared" si="1"/>
        <v>68.45372162295259</v>
      </c>
    </row>
    <row r="14" spans="1:5" ht="12.75">
      <c r="A14" s="4">
        <f t="shared" si="2"/>
        <v>0.07903645833333334</v>
      </c>
      <c r="B14" s="2">
        <f t="shared" si="3"/>
        <v>200</v>
      </c>
      <c r="C14" s="2">
        <f t="shared" si="4"/>
        <v>16.849999999999998</v>
      </c>
      <c r="D14" s="3">
        <f t="shared" si="0"/>
        <v>134.65824953543668</v>
      </c>
      <c r="E14" s="3">
        <f t="shared" si="1"/>
        <v>66.59656257934554</v>
      </c>
    </row>
    <row r="15" spans="1:5" ht="12.75">
      <c r="A15" s="4">
        <f t="shared" si="2"/>
        <v>0.08781828703703703</v>
      </c>
      <c r="B15" s="2">
        <f t="shared" si="3"/>
        <v>192.5925925925926</v>
      </c>
      <c r="C15" s="2">
        <f t="shared" si="4"/>
        <v>18.588888888888885</v>
      </c>
      <c r="D15" s="3">
        <f t="shared" si="0"/>
        <v>144.0787855111668</v>
      </c>
      <c r="E15" s="3">
        <f t="shared" si="1"/>
        <v>64.59001143656613</v>
      </c>
    </row>
    <row r="16" spans="1:5" ht="12.75">
      <c r="A16" s="4">
        <f t="shared" si="2"/>
        <v>0.09660011574074073</v>
      </c>
      <c r="B16" s="2">
        <f t="shared" si="3"/>
        <v>185.18518518518522</v>
      </c>
      <c r="C16" s="2">
        <f t="shared" si="4"/>
        <v>20.327777777777772</v>
      </c>
      <c r="D16" s="3">
        <f t="shared" si="0"/>
        <v>152.39102313681107</v>
      </c>
      <c r="E16" s="3">
        <f t="shared" si="1"/>
        <v>62.47240631462604</v>
      </c>
    </row>
    <row r="17" spans="1:5" ht="12.75">
      <c r="A17" s="4">
        <f t="shared" si="2"/>
        <v>0.10538194444444443</v>
      </c>
      <c r="B17" s="2">
        <f t="shared" si="3"/>
        <v>177.7777777777778</v>
      </c>
      <c r="C17" s="2">
        <f t="shared" si="4"/>
        <v>22.06666666666666</v>
      </c>
      <c r="D17" s="3">
        <f t="shared" si="0"/>
        <v>159.59496241236937</v>
      </c>
      <c r="E17" s="3">
        <f t="shared" si="1"/>
        <v>60.27000091101564</v>
      </c>
    </row>
    <row r="18" spans="1:5" ht="12.75">
      <c r="A18" s="4">
        <f t="shared" si="2"/>
        <v>0.11416377314814813</v>
      </c>
      <c r="B18" s="2">
        <f t="shared" si="3"/>
        <v>170.37037037037038</v>
      </c>
      <c r="C18" s="2">
        <f t="shared" si="4"/>
        <v>23.80555555555555</v>
      </c>
      <c r="D18" s="3">
        <f t="shared" si="0"/>
        <v>165.69060333784182</v>
      </c>
      <c r="E18" s="3">
        <f t="shared" si="1"/>
        <v>58.001378064588735</v>
      </c>
    </row>
    <row r="19" spans="1:5" ht="12.75">
      <c r="A19" s="4">
        <f t="shared" si="2"/>
        <v>0.12294560185185183</v>
      </c>
      <c r="B19" s="2">
        <f t="shared" si="3"/>
        <v>162.962962962963</v>
      </c>
      <c r="C19" s="2">
        <f t="shared" si="4"/>
        <v>25.544444444444437</v>
      </c>
      <c r="D19" s="3">
        <f t="shared" si="0"/>
        <v>170.67794591322837</v>
      </c>
      <c r="E19" s="3">
        <f t="shared" si="1"/>
        <v>55.68006065024851</v>
      </c>
    </row>
    <row r="20" spans="1:5" ht="12.75">
      <c r="A20" s="4">
        <f t="shared" si="2"/>
        <v>0.13172743055555552</v>
      </c>
      <c r="B20" s="2">
        <f t="shared" si="3"/>
        <v>155.5555555555556</v>
      </c>
      <c r="C20" s="2">
        <f t="shared" si="4"/>
        <v>27.283333333333324</v>
      </c>
      <c r="D20" s="3">
        <f t="shared" si="0"/>
        <v>174.556990138529</v>
      </c>
      <c r="E20" s="3">
        <f t="shared" si="1"/>
        <v>53.316124049642355</v>
      </c>
    </row>
    <row r="21" spans="1:5" ht="12.75">
      <c r="A21" s="4">
        <f t="shared" si="2"/>
        <v>0.14050925925925922</v>
      </c>
      <c r="B21" s="2">
        <f t="shared" si="3"/>
        <v>148.1481481481482</v>
      </c>
      <c r="C21" s="2">
        <f t="shared" si="4"/>
        <v>29.022222222222208</v>
      </c>
      <c r="D21" s="3">
        <f t="shared" si="0"/>
        <v>177.3277360137438</v>
      </c>
      <c r="E21" s="3">
        <f t="shared" si="1"/>
        <v>50.91722894728481</v>
      </c>
    </row>
    <row r="22" spans="1:5" ht="12.75">
      <c r="A22" s="4">
        <f t="shared" si="2"/>
        <v>0.14929108796296292</v>
      </c>
      <c r="B22" s="2">
        <f t="shared" si="3"/>
        <v>140.7407407407408</v>
      </c>
      <c r="C22" s="2">
        <f t="shared" si="4"/>
        <v>30.7611111111111</v>
      </c>
      <c r="D22" s="3">
        <f t="shared" si="0"/>
        <v>178.9901835388726</v>
      </c>
      <c r="E22" s="3">
        <f t="shared" si="1"/>
        <v>48.48930383028878</v>
      </c>
    </row>
    <row r="23" spans="1:5" ht="12.75">
      <c r="A23" s="4">
        <f t="shared" si="2"/>
        <v>0.15807291666666662</v>
      </c>
      <c r="B23" s="2">
        <f t="shared" si="3"/>
        <v>133.33333333333337</v>
      </c>
      <c r="C23" s="2">
        <f t="shared" si="4"/>
        <v>32.499999999999986</v>
      </c>
      <c r="D23" s="3">
        <f t="shared" si="0"/>
        <v>179.54433271391557</v>
      </c>
      <c r="E23" s="3">
        <f t="shared" si="1"/>
        <v>46.037008388183494</v>
      </c>
    </row>
    <row r="24" spans="1:5" ht="12.75">
      <c r="A24" s="4">
        <f t="shared" si="2"/>
        <v>0.16685474537037032</v>
      </c>
      <c r="B24" s="2">
        <f t="shared" si="3"/>
        <v>125.92592592592598</v>
      </c>
      <c r="C24" s="2">
        <f t="shared" si="4"/>
        <v>34.23888888888888</v>
      </c>
      <c r="D24" s="3">
        <f t="shared" si="0"/>
        <v>178.99018353887263</v>
      </c>
      <c r="E24" s="3">
        <f t="shared" si="1"/>
        <v>43.56405570473941</v>
      </c>
    </row>
    <row r="25" spans="1:5" ht="12.75">
      <c r="A25" s="4">
        <f t="shared" si="2"/>
        <v>0.17563657407407401</v>
      </c>
      <c r="B25" s="2">
        <f t="shared" si="3"/>
        <v>118.51851851851856</v>
      </c>
      <c r="C25" s="2">
        <f t="shared" si="4"/>
        <v>35.97777777777776</v>
      </c>
      <c r="D25" s="3">
        <f t="shared" si="0"/>
        <v>177.3277360137438</v>
      </c>
      <c r="E25" s="3">
        <f t="shared" si="1"/>
        <v>41.07344101615439</v>
      </c>
    </row>
    <row r="26" spans="1:5" ht="12.75">
      <c r="A26" s="4">
        <f t="shared" si="2"/>
        <v>0.1844184027777777</v>
      </c>
      <c r="B26" s="2">
        <f t="shared" si="3"/>
        <v>111.11111111111117</v>
      </c>
      <c r="C26" s="2">
        <f t="shared" si="4"/>
        <v>37.716666666666654</v>
      </c>
      <c r="D26" s="3">
        <f t="shared" si="0"/>
        <v>174.55699013852904</v>
      </c>
      <c r="E26" s="3">
        <f t="shared" si="1"/>
        <v>38.56760718924638</v>
      </c>
    </row>
    <row r="27" spans="1:5" ht="12.75">
      <c r="A27" s="4">
        <f t="shared" si="2"/>
        <v>0.1932002314814814</v>
      </c>
      <c r="B27" s="2">
        <f t="shared" si="3"/>
        <v>103.70370370370378</v>
      </c>
      <c r="C27" s="2">
        <f t="shared" si="4"/>
        <v>39.45555555555554</v>
      </c>
      <c r="D27" s="3">
        <f t="shared" si="0"/>
        <v>170.67794591322843</v>
      </c>
      <c r="E27" s="3">
        <f t="shared" si="1"/>
        <v>36.04856644182522</v>
      </c>
    </row>
    <row r="28" spans="1:5" ht="12.75">
      <c r="A28" s="4">
        <f t="shared" si="2"/>
        <v>0.2019820601851851</v>
      </c>
      <c r="B28" s="2">
        <f t="shared" si="3"/>
        <v>96.29629629629639</v>
      </c>
      <c r="C28" s="2">
        <f t="shared" si="4"/>
        <v>41.19444444444443</v>
      </c>
      <c r="D28" s="3">
        <f t="shared" si="0"/>
        <v>165.69060333784194</v>
      </c>
      <c r="E28" s="3">
        <f t="shared" si="1"/>
        <v>33.51799123489724</v>
      </c>
    </row>
    <row r="29" spans="1:5" ht="12.75">
      <c r="A29" s="4">
        <f t="shared" si="2"/>
        <v>0.2107638888888888</v>
      </c>
      <c r="B29" s="2">
        <f t="shared" si="3"/>
        <v>88.88888888888897</v>
      </c>
      <c r="C29" s="2">
        <f t="shared" si="4"/>
        <v>42.933333333333316</v>
      </c>
      <c r="D29" s="3">
        <f t="shared" si="0"/>
        <v>159.59496241236948</v>
      </c>
      <c r="E29" s="3">
        <f t="shared" si="1"/>
        <v>30.97728307693508</v>
      </c>
    </row>
    <row r="30" spans="1:5" ht="12.75">
      <c r="A30" s="4">
        <f t="shared" si="2"/>
        <v>0.2195457175925925</v>
      </c>
      <c r="B30" s="2">
        <f t="shared" si="3"/>
        <v>81.48148148148158</v>
      </c>
      <c r="C30" s="2">
        <f t="shared" si="4"/>
        <v>44.672222222222196</v>
      </c>
      <c r="D30" s="3">
        <f t="shared" si="0"/>
        <v>152.39102313681116</v>
      </c>
      <c r="E30" s="3">
        <f t="shared" si="1"/>
        <v>28.427625258701262</v>
      </c>
    </row>
    <row r="31" spans="1:5" ht="12.75">
      <c r="A31" s="4">
        <f t="shared" si="2"/>
        <v>0.2283275462962962</v>
      </c>
      <c r="B31" s="2">
        <f t="shared" si="3"/>
        <v>74.07407407407416</v>
      </c>
      <c r="C31" s="2">
        <f t="shared" si="4"/>
        <v>46.41111111111109</v>
      </c>
      <c r="D31" s="3">
        <f t="shared" si="0"/>
        <v>144.0787855111669</v>
      </c>
      <c r="E31" s="3">
        <f t="shared" si="1"/>
        <v>25.870023733151836</v>
      </c>
    </row>
    <row r="32" spans="1:5" ht="12.75">
      <c r="A32" s="4">
        <f t="shared" si="2"/>
        <v>0.2371093749999999</v>
      </c>
      <c r="B32" s="2">
        <f t="shared" si="3"/>
        <v>66.66666666666677</v>
      </c>
      <c r="C32" s="2">
        <f t="shared" si="4"/>
        <v>48.14999999999998</v>
      </c>
      <c r="D32" s="3">
        <f t="shared" si="0"/>
        <v>134.65824953543682</v>
      </c>
      <c r="E32" s="3">
        <f t="shared" si="1"/>
        <v>23.30533913732033</v>
      </c>
    </row>
    <row r="33" spans="1:5" ht="12.75">
      <c r="A33" s="4">
        <f t="shared" si="2"/>
        <v>0.2458912037037036</v>
      </c>
      <c r="B33" s="2">
        <f t="shared" si="3"/>
        <v>59.25925925925938</v>
      </c>
      <c r="C33" s="2">
        <f t="shared" si="4"/>
        <v>49.888888888888864</v>
      </c>
      <c r="D33" s="3">
        <f t="shared" si="0"/>
        <v>124.12941520962082</v>
      </c>
      <c r="E33" s="3">
        <f t="shared" si="1"/>
        <v>20.734312117419968</v>
      </c>
    </row>
    <row r="34" spans="1:5" ht="12.75">
      <c r="A34" s="4">
        <f t="shared" si="2"/>
        <v>0.2546730324074073</v>
      </c>
      <c r="B34" s="2">
        <f t="shared" si="3"/>
        <v>51.85185185185193</v>
      </c>
      <c r="C34" s="2">
        <f t="shared" si="4"/>
        <v>51.62777777777775</v>
      </c>
      <c r="D34" s="3">
        <f t="shared" si="0"/>
        <v>112.49228253371882</v>
      </c>
      <c r="E34" s="3">
        <f t="shared" si="1"/>
        <v>18.157583536057064</v>
      </c>
    </row>
    <row r="35" spans="1:5" ht="12.75">
      <c r="A35" s="4">
        <f t="shared" si="2"/>
        <v>0.263454861111111</v>
      </c>
      <c r="B35" s="2">
        <f t="shared" si="3"/>
        <v>44.44444444444454</v>
      </c>
      <c r="C35" s="2">
        <f t="shared" si="4"/>
        <v>53.36666666666664</v>
      </c>
      <c r="D35" s="3">
        <f t="shared" si="0"/>
        <v>99.74685150773105</v>
      </c>
      <c r="E35" s="3">
        <f t="shared" si="1"/>
        <v>15.575710728877437</v>
      </c>
    </row>
    <row r="36" spans="1:5" ht="12.75">
      <c r="A36" s="4">
        <f t="shared" si="2"/>
        <v>0.2722366898148147</v>
      </c>
      <c r="B36" s="2">
        <f t="shared" si="3"/>
        <v>37.03703703703715</v>
      </c>
      <c r="C36" s="2">
        <f t="shared" si="4"/>
        <v>55.105555555555526</v>
      </c>
      <c r="D36" s="3">
        <f t="shared" si="0"/>
        <v>85.89312213165736</v>
      </c>
      <c r="E36" s="3">
        <f t="shared" si="1"/>
        <v>12.989180683283205</v>
      </c>
    </row>
    <row r="37" spans="1:5" ht="12.75">
      <c r="A37" s="4">
        <f t="shared" si="2"/>
        <v>0.2810185185185184</v>
      </c>
      <c r="B37" s="2">
        <f t="shared" si="3"/>
        <v>29.62962962962976</v>
      </c>
      <c r="C37" s="2">
        <f t="shared" si="4"/>
        <v>56.84444444444441</v>
      </c>
      <c r="D37" s="3">
        <f t="shared" si="0"/>
        <v>70.93109440549779</v>
      </c>
      <c r="E37" s="3">
        <f t="shared" si="1"/>
        <v>10.39842079830402</v>
      </c>
    </row>
    <row r="38" spans="1:5" ht="12.75">
      <c r="A38" s="4">
        <f t="shared" si="2"/>
        <v>0.2898003472222221</v>
      </c>
      <c r="B38" s="2">
        <f t="shared" si="3"/>
        <v>22.222222222222342</v>
      </c>
      <c r="C38" s="2">
        <f t="shared" si="4"/>
        <v>58.58333333333331</v>
      </c>
      <c r="D38" s="3">
        <f t="shared" si="0"/>
        <v>54.860768329252245</v>
      </c>
      <c r="E38" s="3">
        <f t="shared" si="1"/>
        <v>7.803807728200892</v>
      </c>
    </row>
    <row r="39" spans="1:5" ht="12.75">
      <c r="A39" s="4">
        <f t="shared" si="2"/>
        <v>0.2985821759259258</v>
      </c>
      <c r="B39" s="2">
        <f t="shared" si="3"/>
        <v>14.814814814814952</v>
      </c>
      <c r="C39" s="2">
        <f t="shared" si="4"/>
        <v>60.322222222222194</v>
      </c>
      <c r="D39" s="3">
        <f t="shared" si="0"/>
        <v>37.68214390292088</v>
      </c>
      <c r="E39" s="3">
        <f t="shared" si="1"/>
        <v>5.205674696480139</v>
      </c>
    </row>
    <row r="40" spans="1:5" ht="12.75">
      <c r="A40" s="4">
        <f t="shared" si="2"/>
        <v>0.3073640046296295</v>
      </c>
      <c r="B40" s="2">
        <f t="shared" si="3"/>
        <v>7.407407407407561</v>
      </c>
      <c r="C40" s="2">
        <f t="shared" si="4"/>
        <v>62.061111111111074</v>
      </c>
      <c r="D40" s="3">
        <f t="shared" si="0"/>
        <v>19.395221126503618</v>
      </c>
      <c r="E40" s="3">
        <f t="shared" si="1"/>
        <v>2.604317580320065</v>
      </c>
    </row>
    <row r="41" spans="1:5" ht="12.75">
      <c r="A41" s="4">
        <f>Summary!E9</f>
        <v>0.31614583333333335</v>
      </c>
      <c r="B41" s="2">
        <v>0</v>
      </c>
      <c r="C41" s="2">
        <f>Summary!F9</f>
        <v>63.8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23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Summary!C10</f>
        <v>1.25</v>
      </c>
      <c r="C5" s="2">
        <f>Summary!D10</f>
        <v>0.6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0.4610821759259259</v>
      </c>
      <c r="B6" s="2">
        <f>$B$5-$B$5*A6/$A$41</f>
        <v>1.2152777777777777</v>
      </c>
      <c r="C6" s="2">
        <f>($C$41-$C$5)*A6/$A$41+$C$5</f>
        <v>1.1944444444444444</v>
      </c>
      <c r="D6" s="3">
        <f aca="true" t="shared" si="0" ref="D6:D41">2*PI()*A6*B6*1.3558</f>
        <v>4.773417143495091</v>
      </c>
      <c r="E6" s="3">
        <f aca="true" t="shared" si="1" ref="E6:E41">D6/(C6*12)*100</f>
        <v>33.30291030345413</v>
      </c>
    </row>
    <row r="7" spans="1:5" ht="12.75">
      <c r="A7" s="4">
        <f aca="true" t="shared" si="2" ref="A7:A40">A6+($A$41-$A$5)/36</f>
        <v>0.9221643518518517</v>
      </c>
      <c r="B7" s="2">
        <f aca="true" t="shared" si="3" ref="B7:B40">$B$5-$B$5*A7/$A$41</f>
        <v>1.1805555555555556</v>
      </c>
      <c r="C7" s="2">
        <f aca="true" t="shared" si="4" ref="C7:C40">($C$41-$C$5)*A7/$A$41+$C$5</f>
        <v>1.7888888888888888</v>
      </c>
      <c r="D7" s="3">
        <f t="shared" si="0"/>
        <v>9.274067593076177</v>
      </c>
      <c r="E7" s="3">
        <f t="shared" si="1"/>
        <v>43.202178228615736</v>
      </c>
    </row>
    <row r="8" spans="1:5" ht="12.75">
      <c r="A8" s="4">
        <f t="shared" si="2"/>
        <v>1.3832465277777777</v>
      </c>
      <c r="B8" s="2">
        <f t="shared" si="3"/>
        <v>1.1458333333333333</v>
      </c>
      <c r="C8" s="2">
        <f t="shared" si="4"/>
        <v>2.3833333333333333</v>
      </c>
      <c r="D8" s="3">
        <f t="shared" si="0"/>
        <v>13.501951348743258</v>
      </c>
      <c r="E8" s="3">
        <f t="shared" si="1"/>
        <v>47.2096201005009</v>
      </c>
    </row>
    <row r="9" spans="1:5" ht="12.75">
      <c r="A9" s="4">
        <f t="shared" si="2"/>
        <v>1.8443287037037035</v>
      </c>
      <c r="B9" s="2">
        <f t="shared" si="3"/>
        <v>1.1111111111111112</v>
      </c>
      <c r="C9" s="2">
        <f t="shared" si="4"/>
        <v>2.977777777777778</v>
      </c>
      <c r="D9" s="3">
        <f t="shared" si="0"/>
        <v>17.457068410496333</v>
      </c>
      <c r="E9" s="3">
        <f t="shared" si="1"/>
        <v>48.853736223403914</v>
      </c>
    </row>
    <row r="10" spans="1:5" ht="12.75">
      <c r="A10" s="4">
        <f t="shared" si="2"/>
        <v>2.3054108796296293</v>
      </c>
      <c r="B10" s="2">
        <f t="shared" si="3"/>
        <v>1.0763888888888888</v>
      </c>
      <c r="C10" s="2">
        <f t="shared" si="4"/>
        <v>3.572222222222222</v>
      </c>
      <c r="D10" s="3">
        <f t="shared" si="0"/>
        <v>21.139418778335404</v>
      </c>
      <c r="E10" s="3">
        <f t="shared" si="1"/>
        <v>49.31435173795196</v>
      </c>
    </row>
    <row r="11" spans="1:5" ht="12.75">
      <c r="A11" s="4">
        <f t="shared" si="2"/>
        <v>2.7664930555555554</v>
      </c>
      <c r="B11" s="2">
        <f t="shared" si="3"/>
        <v>1.0416666666666667</v>
      </c>
      <c r="C11" s="2">
        <f t="shared" si="4"/>
        <v>4.166666666666666</v>
      </c>
      <c r="D11" s="3">
        <f t="shared" si="0"/>
        <v>24.549002452260474</v>
      </c>
      <c r="E11" s="3">
        <f t="shared" si="1"/>
        <v>49.098004904520955</v>
      </c>
    </row>
    <row r="12" spans="1:5" ht="12.75">
      <c r="A12" s="4">
        <f t="shared" si="2"/>
        <v>3.2275752314814814</v>
      </c>
      <c r="B12" s="2">
        <f t="shared" si="3"/>
        <v>1.0069444444444444</v>
      </c>
      <c r="C12" s="2">
        <f t="shared" si="4"/>
        <v>4.76111111111111</v>
      </c>
      <c r="D12" s="3">
        <f t="shared" si="0"/>
        <v>27.68581943227153</v>
      </c>
      <c r="E12" s="3">
        <f t="shared" si="1"/>
        <v>48.45826038320571</v>
      </c>
    </row>
    <row r="13" spans="1:5" ht="12.75">
      <c r="A13" s="4">
        <f t="shared" si="2"/>
        <v>3.6886574074074074</v>
      </c>
      <c r="B13" s="2">
        <f t="shared" si="3"/>
        <v>0.9722222222222222</v>
      </c>
      <c r="C13" s="2">
        <f t="shared" si="4"/>
        <v>5.355555555555555</v>
      </c>
      <c r="D13" s="3">
        <f t="shared" si="0"/>
        <v>30.549869718368583</v>
      </c>
      <c r="E13" s="3">
        <f t="shared" si="1"/>
        <v>47.53610433356108</v>
      </c>
    </row>
    <row r="14" spans="1:5" ht="12.75">
      <c r="A14" s="4">
        <f t="shared" si="2"/>
        <v>4.149739583333333</v>
      </c>
      <c r="B14" s="2">
        <f t="shared" si="3"/>
        <v>0.9375</v>
      </c>
      <c r="C14" s="2">
        <f t="shared" si="4"/>
        <v>5.949999999999999</v>
      </c>
      <c r="D14" s="3">
        <f t="shared" si="0"/>
        <v>33.14115331055163</v>
      </c>
      <c r="E14" s="3">
        <f t="shared" si="1"/>
        <v>46.41618110721517</v>
      </c>
    </row>
    <row r="15" spans="1:5" ht="12.75">
      <c r="A15" s="4">
        <f t="shared" si="2"/>
        <v>4.610821759259259</v>
      </c>
      <c r="B15" s="2">
        <f t="shared" si="3"/>
        <v>0.9027777777777778</v>
      </c>
      <c r="C15" s="2">
        <f t="shared" si="4"/>
        <v>6.544444444444443</v>
      </c>
      <c r="D15" s="3">
        <f t="shared" si="0"/>
        <v>35.45967020882068</v>
      </c>
      <c r="E15" s="3">
        <f t="shared" si="1"/>
        <v>45.15238142039986</v>
      </c>
    </row>
    <row r="16" spans="1:5" ht="12.75">
      <c r="A16" s="4">
        <f t="shared" si="2"/>
        <v>5.071903935185184</v>
      </c>
      <c r="B16" s="2">
        <f t="shared" si="3"/>
        <v>0.8680555555555556</v>
      </c>
      <c r="C16" s="2">
        <f t="shared" si="4"/>
        <v>7.1388888888888875</v>
      </c>
      <c r="D16" s="3">
        <f t="shared" si="0"/>
        <v>37.50542041317571</v>
      </c>
      <c r="E16" s="3">
        <f t="shared" si="1"/>
        <v>43.78064639670317</v>
      </c>
    </row>
    <row r="17" spans="1:5" ht="12.75">
      <c r="A17" s="4">
        <f t="shared" si="2"/>
        <v>5.53298611111111</v>
      </c>
      <c r="B17" s="2">
        <f t="shared" si="3"/>
        <v>0.8333333333333334</v>
      </c>
      <c r="C17" s="2">
        <f t="shared" si="4"/>
        <v>7.733333333333332</v>
      </c>
      <c r="D17" s="3">
        <f t="shared" si="0"/>
        <v>39.27840392361675</v>
      </c>
      <c r="E17" s="3">
        <f t="shared" si="1"/>
        <v>42.325866297000815</v>
      </c>
    </row>
    <row r="18" spans="1:5" ht="12.75">
      <c r="A18" s="4">
        <f t="shared" si="2"/>
        <v>5.994068287037035</v>
      </c>
      <c r="B18" s="2">
        <f t="shared" si="3"/>
        <v>0.7986111111111112</v>
      </c>
      <c r="C18" s="2">
        <f t="shared" si="4"/>
        <v>8.327777777777776</v>
      </c>
      <c r="D18" s="3">
        <f t="shared" si="0"/>
        <v>40.77862074014377</v>
      </c>
      <c r="E18" s="3">
        <f t="shared" si="1"/>
        <v>40.80582462322593</v>
      </c>
    </row>
    <row r="19" spans="1:5" ht="12.75">
      <c r="A19" s="4">
        <f t="shared" si="2"/>
        <v>6.455150462962961</v>
      </c>
      <c r="B19" s="2">
        <f t="shared" si="3"/>
        <v>0.7638888888888891</v>
      </c>
      <c r="C19" s="2">
        <f t="shared" si="4"/>
        <v>8.922222222222219</v>
      </c>
      <c r="D19" s="3">
        <f t="shared" si="0"/>
        <v>42.00607086275681</v>
      </c>
      <c r="E19" s="3">
        <f t="shared" si="1"/>
        <v>39.23356556297337</v>
      </c>
    </row>
    <row r="20" spans="1:5" ht="12.75">
      <c r="A20" s="4">
        <f t="shared" si="2"/>
        <v>6.916232638888887</v>
      </c>
      <c r="B20" s="2">
        <f t="shared" si="3"/>
        <v>0.7291666666666667</v>
      </c>
      <c r="C20" s="2">
        <f t="shared" si="4"/>
        <v>9.516666666666664</v>
      </c>
      <c r="D20" s="3">
        <f t="shared" si="0"/>
        <v>42.960754291455814</v>
      </c>
      <c r="E20" s="3">
        <f t="shared" si="1"/>
        <v>37.61887416064433</v>
      </c>
    </row>
    <row r="21" spans="1:5" ht="12.75">
      <c r="A21" s="4">
        <f t="shared" si="2"/>
        <v>7.377314814814812</v>
      </c>
      <c r="B21" s="2">
        <f t="shared" si="3"/>
        <v>0.6944444444444446</v>
      </c>
      <c r="C21" s="2">
        <f t="shared" si="4"/>
        <v>10.111111111111107</v>
      </c>
      <c r="D21" s="3">
        <f t="shared" si="0"/>
        <v>43.64267102624084</v>
      </c>
      <c r="E21" s="3">
        <f t="shared" si="1"/>
        <v>35.96923436228642</v>
      </c>
    </row>
    <row r="22" spans="1:5" ht="12.75">
      <c r="A22" s="4">
        <f t="shared" si="2"/>
        <v>7.838396990740738</v>
      </c>
      <c r="B22" s="2">
        <f t="shared" si="3"/>
        <v>0.6597222222222224</v>
      </c>
      <c r="C22" s="2">
        <f t="shared" si="4"/>
        <v>10.70555555555555</v>
      </c>
      <c r="D22" s="3">
        <f t="shared" si="0"/>
        <v>44.051821067111845</v>
      </c>
      <c r="E22" s="3">
        <f t="shared" si="1"/>
        <v>34.29046787787639</v>
      </c>
    </row>
    <row r="23" spans="1:5" ht="12.75">
      <c r="A23" s="4">
        <f t="shared" si="2"/>
        <v>8.299479166666664</v>
      </c>
      <c r="B23" s="2">
        <f t="shared" si="3"/>
        <v>0.6250000000000001</v>
      </c>
      <c r="C23" s="2">
        <f t="shared" si="4"/>
        <v>11.299999999999997</v>
      </c>
      <c r="D23" s="3">
        <f t="shared" si="0"/>
        <v>44.18820441406884</v>
      </c>
      <c r="E23" s="3">
        <f t="shared" si="1"/>
        <v>32.587171396805935</v>
      </c>
    </row>
    <row r="24" spans="1:5" ht="12.75">
      <c r="A24" s="4">
        <f t="shared" si="2"/>
        <v>8.76056134259259</v>
      </c>
      <c r="B24" s="2">
        <f t="shared" si="3"/>
        <v>0.590277777777778</v>
      </c>
      <c r="C24" s="2">
        <f t="shared" si="4"/>
        <v>11.89444444444444</v>
      </c>
      <c r="D24" s="3">
        <f t="shared" si="0"/>
        <v>44.05182106711185</v>
      </c>
      <c r="E24" s="3">
        <f t="shared" si="1"/>
        <v>30.86302269998496</v>
      </c>
    </row>
    <row r="25" spans="1:5" ht="12.75">
      <c r="A25" s="4">
        <f t="shared" si="2"/>
        <v>9.221643518518515</v>
      </c>
      <c r="B25" s="2">
        <f t="shared" si="3"/>
        <v>0.5555555555555557</v>
      </c>
      <c r="C25" s="2">
        <f t="shared" si="4"/>
        <v>12.488888888888885</v>
      </c>
      <c r="D25" s="3">
        <f t="shared" si="0"/>
        <v>43.64267102624084</v>
      </c>
      <c r="E25" s="3">
        <f t="shared" si="1"/>
        <v>29.120999350249683</v>
      </c>
    </row>
    <row r="26" spans="1:5" ht="12.75">
      <c r="A26" s="4">
        <f t="shared" si="2"/>
        <v>9.682725694444441</v>
      </c>
      <c r="B26" s="2">
        <f t="shared" si="3"/>
        <v>0.5208333333333335</v>
      </c>
      <c r="C26" s="2">
        <f t="shared" si="4"/>
        <v>13.083333333333329</v>
      </c>
      <c r="D26" s="3">
        <f t="shared" si="0"/>
        <v>42.96075429145582</v>
      </c>
      <c r="E26" s="3">
        <f t="shared" si="1"/>
        <v>27.363537765258496</v>
      </c>
    </row>
    <row r="27" spans="1:5" ht="12.75">
      <c r="A27" s="4">
        <f t="shared" si="2"/>
        <v>10.143807870370367</v>
      </c>
      <c r="B27" s="2">
        <f t="shared" si="3"/>
        <v>0.4861111111111114</v>
      </c>
      <c r="C27" s="2">
        <f t="shared" si="4"/>
        <v>13.677777777777772</v>
      </c>
      <c r="D27" s="3">
        <f t="shared" si="0"/>
        <v>42.00607086275682</v>
      </c>
      <c r="E27" s="3">
        <f t="shared" si="1"/>
        <v>25.592650809965576</v>
      </c>
    </row>
    <row r="28" spans="1:5" ht="12.75">
      <c r="A28" s="4">
        <f t="shared" si="2"/>
        <v>10.604890046296292</v>
      </c>
      <c r="B28" s="2">
        <f t="shared" si="3"/>
        <v>0.4513888888888892</v>
      </c>
      <c r="C28" s="2">
        <f t="shared" si="4"/>
        <v>14.272222222222217</v>
      </c>
      <c r="D28" s="3">
        <f t="shared" si="0"/>
        <v>40.778620740143786</v>
      </c>
      <c r="E28" s="3">
        <f t="shared" si="1"/>
        <v>23.810016002419506</v>
      </c>
    </row>
    <row r="29" spans="1:5" ht="12.75">
      <c r="A29" s="4">
        <f t="shared" si="2"/>
        <v>11.065972222222218</v>
      </c>
      <c r="B29" s="2">
        <f t="shared" si="3"/>
        <v>0.41666666666666696</v>
      </c>
      <c r="C29" s="2">
        <f t="shared" si="4"/>
        <v>14.866666666666662</v>
      </c>
      <c r="D29" s="3">
        <f t="shared" si="0"/>
        <v>39.278403923616764</v>
      </c>
      <c r="E29" s="3">
        <f t="shared" si="1"/>
        <v>22.01704255808115</v>
      </c>
    </row>
    <row r="30" spans="1:5" ht="12.75">
      <c r="A30" s="4">
        <f t="shared" si="2"/>
        <v>11.527054398148143</v>
      </c>
      <c r="B30" s="2">
        <f t="shared" si="3"/>
        <v>0.38194444444444475</v>
      </c>
      <c r="C30" s="2">
        <f t="shared" si="4"/>
        <v>15.461111111111105</v>
      </c>
      <c r="D30" s="3">
        <f t="shared" si="0"/>
        <v>37.50542041317574</v>
      </c>
      <c r="E30" s="3">
        <f t="shared" si="1"/>
        <v>20.21492296793519</v>
      </c>
    </row>
    <row r="31" spans="1:5" ht="12.75">
      <c r="A31" s="4">
        <f t="shared" si="2"/>
        <v>11.988136574074069</v>
      </c>
      <c r="B31" s="2">
        <f t="shared" si="3"/>
        <v>0.34722222222222254</v>
      </c>
      <c r="C31" s="2">
        <f t="shared" si="4"/>
        <v>16.05555555555555</v>
      </c>
      <c r="D31" s="3">
        <f t="shared" si="0"/>
        <v>35.4596702088207</v>
      </c>
      <c r="E31" s="3">
        <f t="shared" si="1"/>
        <v>18.404673118765075</v>
      </c>
    </row>
    <row r="32" spans="1:5" ht="12.75">
      <c r="A32" s="4">
        <f t="shared" si="2"/>
        <v>12.449218749999995</v>
      </c>
      <c r="B32" s="2">
        <f t="shared" si="3"/>
        <v>0.31250000000000033</v>
      </c>
      <c r="C32" s="2">
        <f t="shared" si="4"/>
        <v>16.64999999999999</v>
      </c>
      <c r="D32" s="3">
        <f t="shared" si="0"/>
        <v>33.14115331055166</v>
      </c>
      <c r="E32" s="3">
        <f t="shared" si="1"/>
        <v>16.587163819094933</v>
      </c>
    </row>
    <row r="33" spans="1:5" ht="12.75">
      <c r="A33" s="4">
        <f t="shared" si="2"/>
        <v>12.91030092592592</v>
      </c>
      <c r="B33" s="2">
        <f t="shared" si="3"/>
        <v>0.2777777777777781</v>
      </c>
      <c r="C33" s="2">
        <f t="shared" si="4"/>
        <v>17.244444444444436</v>
      </c>
      <c r="D33" s="3">
        <f t="shared" si="0"/>
        <v>30.54986971836861</v>
      </c>
      <c r="E33" s="3">
        <f t="shared" si="1"/>
        <v>14.763145804624015</v>
      </c>
    </row>
    <row r="34" spans="1:5" ht="12.75">
      <c r="A34" s="4">
        <f t="shared" si="2"/>
        <v>13.371383101851846</v>
      </c>
      <c r="B34" s="2">
        <f t="shared" si="3"/>
        <v>0.24305555555555602</v>
      </c>
      <c r="C34" s="2">
        <f t="shared" si="4"/>
        <v>17.83888888888888</v>
      </c>
      <c r="D34" s="3">
        <f t="shared" si="0"/>
        <v>27.685819432271572</v>
      </c>
      <c r="E34" s="3">
        <f t="shared" si="1"/>
        <v>12.93326974413185</v>
      </c>
    </row>
    <row r="35" spans="1:5" ht="12.75">
      <c r="A35" s="4">
        <f t="shared" si="2"/>
        <v>13.832465277777771</v>
      </c>
      <c r="B35" s="2">
        <f t="shared" si="3"/>
        <v>0.2083333333333337</v>
      </c>
      <c r="C35" s="2">
        <f t="shared" si="4"/>
        <v>18.433333333333326</v>
      </c>
      <c r="D35" s="3">
        <f t="shared" si="0"/>
        <v>24.549002452260506</v>
      </c>
      <c r="E35" s="3">
        <f t="shared" si="1"/>
        <v>11.098102374439653</v>
      </c>
    </row>
    <row r="36" spans="1:5" ht="12.75">
      <c r="A36" s="4">
        <f t="shared" si="2"/>
        <v>14.293547453703697</v>
      </c>
      <c r="B36" s="2">
        <f t="shared" si="3"/>
        <v>0.17361111111111138</v>
      </c>
      <c r="C36" s="2">
        <f t="shared" si="4"/>
        <v>19.02777777777777</v>
      </c>
      <c r="D36" s="3">
        <f t="shared" si="0"/>
        <v>21.13941877833543</v>
      </c>
      <c r="E36" s="3">
        <f t="shared" si="1"/>
        <v>9.258139610949826</v>
      </c>
    </row>
    <row r="37" spans="1:5" ht="12.75">
      <c r="A37" s="4">
        <f t="shared" si="2"/>
        <v>14.754629629629623</v>
      </c>
      <c r="B37" s="2">
        <f t="shared" si="3"/>
        <v>0.13888888888888928</v>
      </c>
      <c r="C37" s="2">
        <f t="shared" si="4"/>
        <v>19.622222222222216</v>
      </c>
      <c r="D37" s="3">
        <f t="shared" si="0"/>
        <v>17.457068410496376</v>
      </c>
      <c r="E37" s="3">
        <f t="shared" si="1"/>
        <v>7.4138172751258695</v>
      </c>
    </row>
    <row r="38" spans="1:5" ht="12.75">
      <c r="A38" s="4">
        <f t="shared" si="2"/>
        <v>15.215711805555548</v>
      </c>
      <c r="B38" s="2">
        <f t="shared" si="3"/>
        <v>0.10416666666666718</v>
      </c>
      <c r="C38" s="2">
        <f t="shared" si="4"/>
        <v>20.21666666666666</v>
      </c>
      <c r="D38" s="3">
        <f t="shared" si="0"/>
        <v>13.501951348743319</v>
      </c>
      <c r="E38" s="3">
        <f t="shared" si="1"/>
        <v>5.5655199294078</v>
      </c>
    </row>
    <row r="39" spans="1:5" ht="12.75">
      <c r="A39" s="4">
        <f t="shared" si="2"/>
        <v>15.676793981481474</v>
      </c>
      <c r="B39" s="2">
        <f t="shared" si="3"/>
        <v>0.06944444444444509</v>
      </c>
      <c r="C39" s="2">
        <f t="shared" si="4"/>
        <v>20.811111111111103</v>
      </c>
      <c r="D39" s="3">
        <f t="shared" si="0"/>
        <v>9.274067593076259</v>
      </c>
      <c r="E39" s="3">
        <f t="shared" si="1"/>
        <v>3.7135881979750116</v>
      </c>
    </row>
    <row r="40" spans="1:5" ht="12.75">
      <c r="A40" s="4">
        <f t="shared" si="2"/>
        <v>16.1378761574074</v>
      </c>
      <c r="B40" s="2">
        <f t="shared" si="3"/>
        <v>0.03472222222222254</v>
      </c>
      <c r="C40" s="2">
        <f t="shared" si="4"/>
        <v>21.405555555555548</v>
      </c>
      <c r="D40" s="3">
        <f t="shared" si="0"/>
        <v>4.773417143495134</v>
      </c>
      <c r="E40" s="3">
        <f t="shared" si="1"/>
        <v>1.8583248676985995</v>
      </c>
    </row>
    <row r="41" spans="1:5" ht="12.75">
      <c r="A41" s="4">
        <f>Summary!E10</f>
        <v>16.598958333333332</v>
      </c>
      <c r="B41" s="2">
        <v>0</v>
      </c>
      <c r="C41" s="2">
        <f>Summary!F10</f>
        <v>22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24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Summary!C11</f>
        <v>0.4666666666666667</v>
      </c>
      <c r="C5" s="2">
        <f>Summary!D11</f>
        <v>0.6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0.9166666666666666</v>
      </c>
      <c r="B6" s="2">
        <f>$B$5-$B$5*A6/$A$41</f>
        <v>0.4537037037037037</v>
      </c>
      <c r="C6" s="2">
        <f>($C$41-$C$5)*A6/$A$41+$C$5</f>
        <v>1.1944444444444442</v>
      </c>
      <c r="D6" s="3">
        <f aca="true" t="shared" si="0" ref="D6:D41">2*PI()*A6*B6*1.3558</f>
        <v>3.5429029958923843</v>
      </c>
      <c r="E6" s="3">
        <f aca="true" t="shared" si="1" ref="E6:E41">D6/(C6*12)*100</f>
        <v>24.717927878318964</v>
      </c>
    </row>
    <row r="7" spans="1:5" ht="12.75">
      <c r="A7" s="4">
        <f aca="true" t="shared" si="2" ref="A7:A40">A6+($A$41-$A$5)/36</f>
        <v>1.8333333333333333</v>
      </c>
      <c r="B7" s="2">
        <f aca="true" t="shared" si="3" ref="B7:B40">$B$5-$B$5*A7/$A$41</f>
        <v>0.44074074074074077</v>
      </c>
      <c r="C7" s="2">
        <f aca="true" t="shared" si="4" ref="C7:C40">($C$41-$C$5)*A7/$A$41+$C$5</f>
        <v>1.7888888888888888</v>
      </c>
      <c r="D7" s="3">
        <f t="shared" si="0"/>
        <v>6.88335439201949</v>
      </c>
      <c r="E7" s="3">
        <f t="shared" si="1"/>
        <v>32.065315490774026</v>
      </c>
    </row>
    <row r="8" spans="1:5" ht="12.75">
      <c r="A8" s="4">
        <f t="shared" si="2"/>
        <v>2.75</v>
      </c>
      <c r="B8" s="2">
        <f t="shared" si="3"/>
        <v>0.4277777777777778</v>
      </c>
      <c r="C8" s="2">
        <f t="shared" si="4"/>
        <v>2.3833333333333333</v>
      </c>
      <c r="D8" s="3">
        <f t="shared" si="0"/>
        <v>10.021354188381316</v>
      </c>
      <c r="E8" s="3">
        <f t="shared" si="1"/>
        <v>35.039699959375234</v>
      </c>
    </row>
    <row r="9" spans="1:5" ht="12.75">
      <c r="A9" s="4">
        <f t="shared" si="2"/>
        <v>3.6666666666666665</v>
      </c>
      <c r="B9" s="2">
        <f t="shared" si="3"/>
        <v>0.4148148148148148</v>
      </c>
      <c r="C9" s="2">
        <f t="shared" si="4"/>
        <v>2.9777777777777774</v>
      </c>
      <c r="D9" s="3">
        <f t="shared" si="0"/>
        <v>12.95690238497786</v>
      </c>
      <c r="E9" s="3">
        <f t="shared" si="1"/>
        <v>36.25998801766193</v>
      </c>
    </row>
    <row r="10" spans="1:5" ht="12.75">
      <c r="A10" s="4">
        <f t="shared" si="2"/>
        <v>4.583333333333333</v>
      </c>
      <c r="B10" s="2">
        <f t="shared" si="3"/>
        <v>0.40185185185185185</v>
      </c>
      <c r="C10" s="2">
        <f t="shared" si="4"/>
        <v>3.5722222222222215</v>
      </c>
      <c r="D10" s="3">
        <f t="shared" si="0"/>
        <v>15.689998981809131</v>
      </c>
      <c r="E10" s="3">
        <f t="shared" si="1"/>
        <v>36.60186387669316</v>
      </c>
    </row>
    <row r="11" spans="1:5" ht="12.75">
      <c r="A11" s="4">
        <f t="shared" si="2"/>
        <v>5.5</v>
      </c>
      <c r="B11" s="2">
        <f t="shared" si="3"/>
        <v>0.3888888888888889</v>
      </c>
      <c r="C11" s="2">
        <f t="shared" si="4"/>
        <v>4.166666666666666</v>
      </c>
      <c r="D11" s="3">
        <f t="shared" si="0"/>
        <v>18.22064397887512</v>
      </c>
      <c r="E11" s="3">
        <f t="shared" si="1"/>
        <v>36.44128795775025</v>
      </c>
    </row>
    <row r="12" spans="1:5" ht="12.75">
      <c r="A12" s="4">
        <f t="shared" si="2"/>
        <v>6.416666666666667</v>
      </c>
      <c r="B12" s="2">
        <f t="shared" si="3"/>
        <v>0.37592592592592594</v>
      </c>
      <c r="C12" s="2">
        <f t="shared" si="4"/>
        <v>4.761111111111111</v>
      </c>
      <c r="D12" s="3">
        <f t="shared" si="0"/>
        <v>20.548837376175833</v>
      </c>
      <c r="E12" s="3">
        <f t="shared" si="1"/>
        <v>35.96645981827742</v>
      </c>
    </row>
    <row r="13" spans="1:5" ht="12.75">
      <c r="A13" s="4">
        <f t="shared" si="2"/>
        <v>7.333333333333334</v>
      </c>
      <c r="B13" s="2">
        <f t="shared" si="3"/>
        <v>0.36296296296296293</v>
      </c>
      <c r="C13" s="2">
        <f t="shared" si="4"/>
        <v>5.355555555555555</v>
      </c>
      <c r="D13" s="3">
        <f t="shared" si="0"/>
        <v>22.67457917371126</v>
      </c>
      <c r="E13" s="3">
        <f t="shared" si="1"/>
        <v>35.282021535857766</v>
      </c>
    </row>
    <row r="14" spans="1:5" ht="12.75">
      <c r="A14" s="4">
        <f t="shared" si="2"/>
        <v>8.25</v>
      </c>
      <c r="B14" s="2">
        <f t="shared" si="3"/>
        <v>0.35</v>
      </c>
      <c r="C14" s="2">
        <f t="shared" si="4"/>
        <v>5.949999999999999</v>
      </c>
      <c r="D14" s="3">
        <f t="shared" si="0"/>
        <v>24.597869371481412</v>
      </c>
      <c r="E14" s="3">
        <f t="shared" si="1"/>
        <v>34.4507974390496</v>
      </c>
    </row>
    <row r="15" spans="1:5" ht="12.75">
      <c r="A15" s="4">
        <f t="shared" si="2"/>
        <v>9.166666666666666</v>
      </c>
      <c r="B15" s="2">
        <f t="shared" si="3"/>
        <v>0.337037037037037</v>
      </c>
      <c r="C15" s="2">
        <f t="shared" si="4"/>
        <v>6.5444444444444425</v>
      </c>
      <c r="D15" s="3">
        <f t="shared" si="0"/>
        <v>26.318707969486283</v>
      </c>
      <c r="E15" s="3">
        <f t="shared" si="1"/>
        <v>33.512786039244006</v>
      </c>
    </row>
    <row r="16" spans="1:5" ht="12.75">
      <c r="A16" s="4">
        <f t="shared" si="2"/>
        <v>10.083333333333332</v>
      </c>
      <c r="B16" s="2">
        <f t="shared" si="3"/>
        <v>0.32407407407407407</v>
      </c>
      <c r="C16" s="2">
        <f t="shared" si="4"/>
        <v>7.1388888888888875</v>
      </c>
      <c r="D16" s="3">
        <f t="shared" si="0"/>
        <v>27.837094967725875</v>
      </c>
      <c r="E16" s="3">
        <f t="shared" si="1"/>
        <v>32.49466338645044</v>
      </c>
    </row>
    <row r="17" spans="1:5" ht="12.75">
      <c r="A17" s="4">
        <f t="shared" si="2"/>
        <v>10.999999999999998</v>
      </c>
      <c r="B17" s="2">
        <f t="shared" si="3"/>
        <v>0.3111111111111111</v>
      </c>
      <c r="C17" s="2">
        <f t="shared" si="4"/>
        <v>7.733333333333332</v>
      </c>
      <c r="D17" s="3">
        <f t="shared" si="0"/>
        <v>29.15303036620019</v>
      </c>
      <c r="E17" s="3">
        <f t="shared" si="1"/>
        <v>31.41490341185366</v>
      </c>
    </row>
    <row r="18" spans="1:5" ht="12.75">
      <c r="A18" s="4">
        <f t="shared" si="2"/>
        <v>11.916666666666664</v>
      </c>
      <c r="B18" s="2">
        <f t="shared" si="3"/>
        <v>0.29814814814814816</v>
      </c>
      <c r="C18" s="2">
        <f t="shared" si="4"/>
        <v>8.327777777777776</v>
      </c>
      <c r="D18" s="3">
        <f t="shared" si="0"/>
        <v>30.26651416490922</v>
      </c>
      <c r="E18" s="3">
        <f t="shared" si="1"/>
        <v>30.28670530177708</v>
      </c>
    </row>
    <row r="19" spans="1:5" ht="12.75">
      <c r="A19" s="4">
        <f t="shared" si="2"/>
        <v>12.83333333333333</v>
      </c>
      <c r="B19" s="2">
        <f t="shared" si="3"/>
        <v>0.2851851851851852</v>
      </c>
      <c r="C19" s="2">
        <f t="shared" si="4"/>
        <v>8.92222222222222</v>
      </c>
      <c r="D19" s="3">
        <f t="shared" si="0"/>
        <v>31.17754636385298</v>
      </c>
      <c r="E19" s="3">
        <f t="shared" si="1"/>
        <v>29.119750651170285</v>
      </c>
    </row>
    <row r="20" spans="1:5" ht="12.75">
      <c r="A20" s="4">
        <f t="shared" si="2"/>
        <v>13.749999999999996</v>
      </c>
      <c r="B20" s="2">
        <f t="shared" si="3"/>
        <v>0.27222222222222225</v>
      </c>
      <c r="C20" s="2">
        <f t="shared" si="4"/>
        <v>9.516666666666662</v>
      </c>
      <c r="D20" s="3">
        <f t="shared" si="0"/>
        <v>31.886126963031455</v>
      </c>
      <c r="E20" s="3">
        <f t="shared" si="1"/>
        <v>27.92130206920444</v>
      </c>
    </row>
    <row r="21" spans="1:5" ht="12.75">
      <c r="A21" s="4">
        <f t="shared" si="2"/>
        <v>14.666666666666663</v>
      </c>
      <c r="B21" s="2">
        <f t="shared" si="3"/>
        <v>0.2592592592592593</v>
      </c>
      <c r="C21" s="2">
        <f t="shared" si="4"/>
        <v>10.111111111111107</v>
      </c>
      <c r="D21" s="3">
        <f t="shared" si="0"/>
        <v>32.39225596244466</v>
      </c>
      <c r="E21" s="3">
        <f t="shared" si="1"/>
        <v>26.69691425476209</v>
      </c>
    </row>
    <row r="22" spans="1:5" ht="12.75">
      <c r="A22" s="4">
        <f t="shared" si="2"/>
        <v>15.583333333333329</v>
      </c>
      <c r="B22" s="2">
        <f t="shared" si="3"/>
        <v>0.24629629629629635</v>
      </c>
      <c r="C22" s="2">
        <f t="shared" si="4"/>
        <v>10.705555555555552</v>
      </c>
      <c r="D22" s="3">
        <f t="shared" si="0"/>
        <v>32.695933362092575</v>
      </c>
      <c r="E22" s="3">
        <f t="shared" si="1"/>
        <v>25.45090816976589</v>
      </c>
    </row>
    <row r="23" spans="1:5" ht="12.75">
      <c r="A23" s="4">
        <f t="shared" si="2"/>
        <v>16.499999999999996</v>
      </c>
      <c r="B23" s="2">
        <f t="shared" si="3"/>
        <v>0.2333333333333334</v>
      </c>
      <c r="C23" s="2">
        <f t="shared" si="4"/>
        <v>11.299999999999997</v>
      </c>
      <c r="D23" s="3">
        <f t="shared" si="0"/>
        <v>32.797159161975216</v>
      </c>
      <c r="E23" s="3">
        <f t="shared" si="1"/>
        <v>24.18669554717937</v>
      </c>
    </row>
    <row r="24" spans="1:5" ht="12.75">
      <c r="A24" s="4">
        <f t="shared" si="2"/>
        <v>17.416666666666664</v>
      </c>
      <c r="B24" s="2">
        <f t="shared" si="3"/>
        <v>0.2203703703703704</v>
      </c>
      <c r="C24" s="2">
        <f t="shared" si="4"/>
        <v>11.894444444444442</v>
      </c>
      <c r="D24" s="3">
        <f t="shared" si="0"/>
        <v>32.695933362092575</v>
      </c>
      <c r="E24" s="3">
        <f t="shared" si="1"/>
        <v>22.907006092077946</v>
      </c>
    </row>
    <row r="25" spans="1:5" ht="12.75">
      <c r="A25" s="4">
        <f t="shared" si="2"/>
        <v>18.333333333333332</v>
      </c>
      <c r="B25" s="2">
        <f t="shared" si="3"/>
        <v>0.20740740740740743</v>
      </c>
      <c r="C25" s="2">
        <f t="shared" si="4"/>
        <v>12.488888888888885</v>
      </c>
      <c r="D25" s="3">
        <f t="shared" si="0"/>
        <v>32.392255962444665</v>
      </c>
      <c r="E25" s="3">
        <f t="shared" si="1"/>
        <v>21.6140497970049</v>
      </c>
    </row>
    <row r="26" spans="1:5" ht="12.75">
      <c r="A26" s="4">
        <f t="shared" si="2"/>
        <v>19.25</v>
      </c>
      <c r="B26" s="2">
        <f t="shared" si="3"/>
        <v>0.19444444444444442</v>
      </c>
      <c r="C26" s="2">
        <f t="shared" si="4"/>
        <v>13.083333333333332</v>
      </c>
      <c r="D26" s="3">
        <f t="shared" si="0"/>
        <v>31.886126963031455</v>
      </c>
      <c r="E26" s="3">
        <f t="shared" si="1"/>
        <v>20.30963500830029</v>
      </c>
    </row>
    <row r="27" spans="1:5" ht="12.75">
      <c r="A27" s="4">
        <f t="shared" si="2"/>
        <v>20.166666666666668</v>
      </c>
      <c r="B27" s="2">
        <f t="shared" si="3"/>
        <v>0.18148148148148147</v>
      </c>
      <c r="C27" s="2">
        <f t="shared" si="4"/>
        <v>13.677777777777777</v>
      </c>
      <c r="D27" s="3">
        <f t="shared" si="0"/>
        <v>31.17754636385298</v>
      </c>
      <c r="E27" s="3">
        <f t="shared" si="1"/>
        <v>18.995255705028217</v>
      </c>
    </row>
    <row r="28" spans="1:5" ht="12.75">
      <c r="A28" s="4">
        <f t="shared" si="2"/>
        <v>21.083333333333336</v>
      </c>
      <c r="B28" s="2">
        <f t="shared" si="3"/>
        <v>0.16851851851851846</v>
      </c>
      <c r="C28" s="2">
        <f t="shared" si="4"/>
        <v>14.272222222222222</v>
      </c>
      <c r="D28" s="3">
        <f t="shared" si="0"/>
        <v>30.26651416490922</v>
      </c>
      <c r="E28" s="3">
        <f t="shared" si="1"/>
        <v>17.672156966665565</v>
      </c>
    </row>
    <row r="29" spans="1:5" ht="12.75">
      <c r="A29" s="4">
        <f t="shared" si="2"/>
        <v>22.000000000000004</v>
      </c>
      <c r="B29" s="2">
        <f t="shared" si="3"/>
        <v>0.1555555555555555</v>
      </c>
      <c r="C29" s="2">
        <f t="shared" si="4"/>
        <v>14.866666666666669</v>
      </c>
      <c r="D29" s="3">
        <f t="shared" si="0"/>
        <v>29.153030366200188</v>
      </c>
      <c r="E29" s="3">
        <f t="shared" si="1"/>
        <v>16.34138473441714</v>
      </c>
    </row>
    <row r="30" spans="1:5" ht="12.75">
      <c r="A30" s="4">
        <f t="shared" si="2"/>
        <v>22.91666666666667</v>
      </c>
      <c r="B30" s="2">
        <f t="shared" si="3"/>
        <v>0.14259259259259255</v>
      </c>
      <c r="C30" s="2">
        <f t="shared" si="4"/>
        <v>15.461111111111114</v>
      </c>
      <c r="D30" s="3">
        <f t="shared" si="0"/>
        <v>27.837094967725875</v>
      </c>
      <c r="E30" s="3">
        <f t="shared" si="1"/>
        <v>15.003824093276611</v>
      </c>
    </row>
    <row r="31" spans="1:5" ht="12.75">
      <c r="A31" s="4">
        <f t="shared" si="2"/>
        <v>23.83333333333334</v>
      </c>
      <c r="B31" s="2">
        <f t="shared" si="3"/>
        <v>0.12962962962962954</v>
      </c>
      <c r="C31" s="2">
        <f t="shared" si="4"/>
        <v>16.055555555555557</v>
      </c>
      <c r="D31" s="3">
        <f t="shared" si="0"/>
        <v>26.318707969486276</v>
      </c>
      <c r="E31" s="3">
        <f t="shared" si="1"/>
        <v>13.66022904990637</v>
      </c>
    </row>
    <row r="32" spans="1:5" ht="12.75">
      <c r="A32" s="4">
        <f t="shared" si="2"/>
        <v>24.750000000000007</v>
      </c>
      <c r="B32" s="2">
        <f t="shared" si="3"/>
        <v>0.11666666666666653</v>
      </c>
      <c r="C32" s="2">
        <f t="shared" si="4"/>
        <v>16.650000000000006</v>
      </c>
      <c r="D32" s="3">
        <f t="shared" si="0"/>
        <v>24.597869371481387</v>
      </c>
      <c r="E32" s="3">
        <f t="shared" si="1"/>
        <v>12.311245931672362</v>
      </c>
    </row>
    <row r="33" spans="1:5" ht="12.75">
      <c r="A33" s="4">
        <f t="shared" si="2"/>
        <v>25.666666666666675</v>
      </c>
      <c r="B33" s="2">
        <f t="shared" si="3"/>
        <v>0.10370370370370358</v>
      </c>
      <c r="C33" s="2">
        <f t="shared" si="4"/>
        <v>17.244444444444447</v>
      </c>
      <c r="D33" s="3">
        <f t="shared" si="0"/>
        <v>22.67457917371124</v>
      </c>
      <c r="E33" s="3">
        <f t="shared" si="1"/>
        <v>10.95743194605891</v>
      </c>
    </row>
    <row r="34" spans="1:5" ht="12.75">
      <c r="A34" s="4">
        <f t="shared" si="2"/>
        <v>26.583333333333343</v>
      </c>
      <c r="B34" s="2">
        <f t="shared" si="3"/>
        <v>0.09074074074074062</v>
      </c>
      <c r="C34" s="2">
        <f t="shared" si="4"/>
        <v>17.838888888888896</v>
      </c>
      <c r="D34" s="3">
        <f t="shared" si="0"/>
        <v>20.54883737617581</v>
      </c>
      <c r="E34" s="3">
        <f t="shared" si="1"/>
        <v>9.599270029356495</v>
      </c>
    </row>
    <row r="35" spans="1:5" ht="12.75">
      <c r="A35" s="4">
        <f t="shared" si="2"/>
        <v>27.50000000000001</v>
      </c>
      <c r="B35" s="2">
        <f t="shared" si="3"/>
        <v>0.07777777777777761</v>
      </c>
      <c r="C35" s="2">
        <f t="shared" si="4"/>
        <v>18.43333333333334</v>
      </c>
      <c r="D35" s="3">
        <f t="shared" si="0"/>
        <v>18.22064397887509</v>
      </c>
      <c r="E35" s="3">
        <f t="shared" si="1"/>
        <v>8.237180822276256</v>
      </c>
    </row>
    <row r="36" spans="1:5" ht="12.75">
      <c r="A36" s="4">
        <f t="shared" si="2"/>
        <v>28.41666666666668</v>
      </c>
      <c r="B36" s="2">
        <f t="shared" si="3"/>
        <v>0.06481481481481466</v>
      </c>
      <c r="C36" s="2">
        <f t="shared" si="4"/>
        <v>19.027777777777786</v>
      </c>
      <c r="D36" s="3">
        <f t="shared" si="0"/>
        <v>15.689998981809103</v>
      </c>
      <c r="E36" s="3">
        <f t="shared" si="1"/>
        <v>6.871532400792304</v>
      </c>
    </row>
    <row r="37" spans="1:5" ht="12.75">
      <c r="A37" s="4">
        <f t="shared" si="2"/>
        <v>29.333333333333346</v>
      </c>
      <c r="B37" s="2">
        <f t="shared" si="3"/>
        <v>0.05185185185185165</v>
      </c>
      <c r="C37" s="2">
        <f t="shared" si="4"/>
        <v>19.62222222222223</v>
      </c>
      <c r="D37" s="3">
        <f t="shared" si="0"/>
        <v>12.956902384977818</v>
      </c>
      <c r="E37" s="3">
        <f t="shared" si="1"/>
        <v>5.502648238240861</v>
      </c>
    </row>
    <row r="38" spans="1:5" ht="12.75">
      <c r="A38" s="4">
        <f t="shared" si="2"/>
        <v>30.250000000000014</v>
      </c>
      <c r="B38" s="2">
        <f t="shared" si="3"/>
        <v>0.03888888888888864</v>
      </c>
      <c r="C38" s="2">
        <f t="shared" si="4"/>
        <v>20.216666666666676</v>
      </c>
      <c r="D38" s="3">
        <f t="shared" si="0"/>
        <v>10.021354188381256</v>
      </c>
      <c r="E38" s="3">
        <f t="shared" si="1"/>
        <v>4.130813762729288</v>
      </c>
    </row>
    <row r="39" spans="1:5" ht="12.75">
      <c r="A39" s="4">
        <f t="shared" si="2"/>
        <v>31.166666666666682</v>
      </c>
      <c r="B39" s="2">
        <f t="shared" si="3"/>
        <v>0.02592592592592574</v>
      </c>
      <c r="C39" s="2">
        <f t="shared" si="4"/>
        <v>20.81111111111112</v>
      </c>
      <c r="D39" s="3">
        <f t="shared" si="0"/>
        <v>6.883354392019443</v>
      </c>
      <c r="E39" s="3">
        <f t="shared" si="1"/>
        <v>2.7562817907178747</v>
      </c>
    </row>
    <row r="40" spans="1:5" ht="12.75">
      <c r="A40" s="4">
        <f t="shared" si="2"/>
        <v>32.08333333333335</v>
      </c>
      <c r="B40" s="2">
        <f t="shared" si="3"/>
        <v>0.012962962962962732</v>
      </c>
      <c r="C40" s="2">
        <f t="shared" si="4"/>
        <v>21.405555555555566</v>
      </c>
      <c r="D40" s="3">
        <f t="shared" si="0"/>
        <v>3.5429029958923235</v>
      </c>
      <c r="E40" s="3">
        <f t="shared" si="1"/>
        <v>1.379277055239679</v>
      </c>
    </row>
    <row r="41" spans="1:5" ht="12.75">
      <c r="A41" s="4">
        <f>Summary!E11</f>
        <v>33</v>
      </c>
      <c r="B41" s="2">
        <v>0</v>
      </c>
      <c r="C41" s="2">
        <f>Summary!F11</f>
        <v>22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48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Summary!C12</f>
        <v>1.6666666666666667</v>
      </c>
      <c r="C5" s="2">
        <f>Summary!D12</f>
        <v>5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0.2314814814814815</v>
      </c>
      <c r="B6" s="2">
        <f>$B$5-$B$5*A6/$A$41</f>
        <v>1.6203703703703705</v>
      </c>
      <c r="C6" s="2">
        <f>($C$41-$C$5)*A6/$A$41+$C$5</f>
        <v>5.527777777777778</v>
      </c>
      <c r="D6" s="3">
        <f aca="true" t="shared" si="0" ref="D6:D41">2*PI()*A6*B6*1.3558</f>
        <v>3.19525883467928</v>
      </c>
      <c r="E6" s="3">
        <f aca="true" t="shared" si="1" ref="E6:E41">D6/(C6*12)*100</f>
        <v>4.816973117606955</v>
      </c>
    </row>
    <row r="7" spans="1:5" ht="12.75">
      <c r="A7" s="4">
        <f aca="true" t="shared" si="2" ref="A7:A40">A6+($A$41-$A$5)/36</f>
        <v>0.462962962962963</v>
      </c>
      <c r="B7" s="2">
        <f aca="true" t="shared" si="3" ref="B7:B40">$B$5-$B$5*A7/$A$41</f>
        <v>1.5740740740740742</v>
      </c>
      <c r="C7" s="2">
        <f aca="true" t="shared" si="4" ref="C7:C40">($C$41-$C$5)*A7/$A$41+$C$5</f>
        <v>6.055555555555555</v>
      </c>
      <c r="D7" s="3">
        <f t="shared" si="0"/>
        <v>6.207931450234029</v>
      </c>
      <c r="E7" s="3">
        <f t="shared" si="1"/>
        <v>8.54302493151472</v>
      </c>
    </row>
    <row r="8" spans="1:5" ht="12.75">
      <c r="A8" s="4">
        <f t="shared" si="2"/>
        <v>0.6944444444444445</v>
      </c>
      <c r="B8" s="2">
        <f t="shared" si="3"/>
        <v>1.527777777777778</v>
      </c>
      <c r="C8" s="2">
        <f t="shared" si="4"/>
        <v>6.583333333333334</v>
      </c>
      <c r="D8" s="3">
        <f t="shared" si="0"/>
        <v>9.038017846664248</v>
      </c>
      <c r="E8" s="3">
        <f t="shared" si="1"/>
        <v>11.440528919828163</v>
      </c>
    </row>
    <row r="9" spans="1:5" ht="12.75">
      <c r="A9" s="4">
        <f t="shared" si="2"/>
        <v>0.925925925925926</v>
      </c>
      <c r="B9" s="2">
        <f t="shared" si="3"/>
        <v>1.4814814814814816</v>
      </c>
      <c r="C9" s="2">
        <f t="shared" si="4"/>
        <v>7.111111111111111</v>
      </c>
      <c r="D9" s="3">
        <f t="shared" si="0"/>
        <v>11.685518023969939</v>
      </c>
      <c r="E9" s="3">
        <f t="shared" si="1"/>
        <v>13.693966434339774</v>
      </c>
    </row>
    <row r="10" spans="1:5" ht="12.75">
      <c r="A10" s="4">
        <f t="shared" si="2"/>
        <v>1.1574074074074074</v>
      </c>
      <c r="B10" s="2">
        <f t="shared" si="3"/>
        <v>1.4351851851851853</v>
      </c>
      <c r="C10" s="2">
        <f t="shared" si="4"/>
        <v>7.638888888888889</v>
      </c>
      <c r="D10" s="3">
        <f t="shared" si="0"/>
        <v>14.150431982151096</v>
      </c>
      <c r="E10" s="3">
        <f t="shared" si="1"/>
        <v>15.436834889619377</v>
      </c>
    </row>
    <row r="11" spans="1:5" ht="12.75">
      <c r="A11" s="4">
        <f t="shared" si="2"/>
        <v>1.3888888888888888</v>
      </c>
      <c r="B11" s="2">
        <f t="shared" si="3"/>
        <v>1.3888888888888888</v>
      </c>
      <c r="C11" s="2">
        <f t="shared" si="4"/>
        <v>8.166666666666666</v>
      </c>
      <c r="D11" s="3">
        <f t="shared" si="0"/>
        <v>16.432759721207717</v>
      </c>
      <c r="E11" s="3">
        <f t="shared" si="1"/>
        <v>16.76812216449767</v>
      </c>
    </row>
    <row r="12" spans="1:5" ht="12.75">
      <c r="A12" s="4">
        <f t="shared" si="2"/>
        <v>1.6203703703703702</v>
      </c>
      <c r="B12" s="2">
        <f t="shared" si="3"/>
        <v>1.3425925925925928</v>
      </c>
      <c r="C12" s="2">
        <f t="shared" si="4"/>
        <v>8.694444444444443</v>
      </c>
      <c r="D12" s="3">
        <f t="shared" si="0"/>
        <v>18.532501241139816</v>
      </c>
      <c r="E12" s="3">
        <f t="shared" si="1"/>
        <v>17.762780742306536</v>
      </c>
    </row>
    <row r="13" spans="1:5" ht="12.75">
      <c r="A13" s="4">
        <f t="shared" si="2"/>
        <v>1.8518518518518516</v>
      </c>
      <c r="B13" s="2">
        <f t="shared" si="3"/>
        <v>1.2962962962962963</v>
      </c>
      <c r="C13" s="2">
        <f t="shared" si="4"/>
        <v>9.222222222222221</v>
      </c>
      <c r="D13" s="3">
        <f t="shared" si="0"/>
        <v>20.44965654194738</v>
      </c>
      <c r="E13" s="3">
        <f t="shared" si="1"/>
        <v>18.478605308988598</v>
      </c>
    </row>
    <row r="14" spans="1:5" ht="12.75">
      <c r="A14" s="4">
        <f t="shared" si="2"/>
        <v>2.083333333333333</v>
      </c>
      <c r="B14" s="2">
        <f t="shared" si="3"/>
        <v>1.2500000000000002</v>
      </c>
      <c r="C14" s="2">
        <f t="shared" si="4"/>
        <v>9.75</v>
      </c>
      <c r="D14" s="3">
        <f t="shared" si="0"/>
        <v>22.18422562363042</v>
      </c>
      <c r="E14" s="3">
        <f t="shared" si="1"/>
        <v>18.960876601393522</v>
      </c>
    </row>
    <row r="15" spans="1:5" ht="12.75">
      <c r="A15" s="4">
        <f t="shared" si="2"/>
        <v>2.3148148148148144</v>
      </c>
      <c r="B15" s="2">
        <f t="shared" si="3"/>
        <v>1.203703703703704</v>
      </c>
      <c r="C15" s="2">
        <f t="shared" si="4"/>
        <v>10.277777777777777</v>
      </c>
      <c r="D15" s="3">
        <f t="shared" si="0"/>
        <v>23.736208486188932</v>
      </c>
      <c r="E15" s="3">
        <f t="shared" si="1"/>
        <v>19.245574448261298</v>
      </c>
    </row>
    <row r="16" spans="1:5" ht="12.75">
      <c r="A16" s="4">
        <f t="shared" si="2"/>
        <v>2.546296296296296</v>
      </c>
      <c r="B16" s="2">
        <f t="shared" si="3"/>
        <v>1.1574074074074074</v>
      </c>
      <c r="C16" s="2">
        <f t="shared" si="4"/>
        <v>10.805555555555554</v>
      </c>
      <c r="D16" s="3">
        <f t="shared" si="0"/>
        <v>25.1056051296229</v>
      </c>
      <c r="E16" s="3">
        <f t="shared" si="1"/>
        <v>19.361649200223326</v>
      </c>
    </row>
    <row r="17" spans="1:5" ht="12.75">
      <c r="A17" s="4">
        <f t="shared" si="2"/>
        <v>2.7777777777777772</v>
      </c>
      <c r="B17" s="2">
        <f t="shared" si="3"/>
        <v>1.1111111111111112</v>
      </c>
      <c r="C17" s="2">
        <f t="shared" si="4"/>
        <v>11.333333333333332</v>
      </c>
      <c r="D17" s="3">
        <f t="shared" si="0"/>
        <v>26.29241555393235</v>
      </c>
      <c r="E17" s="3">
        <f t="shared" si="1"/>
        <v>19.332658495538492</v>
      </c>
    </row>
    <row r="18" spans="1:5" ht="12.75">
      <c r="A18" s="4">
        <f t="shared" si="2"/>
        <v>3.0092592592592586</v>
      </c>
      <c r="B18" s="2">
        <f t="shared" si="3"/>
        <v>1.064814814814815</v>
      </c>
      <c r="C18" s="2">
        <f t="shared" si="4"/>
        <v>11.86111111111111</v>
      </c>
      <c r="D18" s="3">
        <f t="shared" si="0"/>
        <v>27.296639759117273</v>
      </c>
      <c r="E18" s="3">
        <f t="shared" si="1"/>
        <v>19.177967043876308</v>
      </c>
    </row>
    <row r="19" spans="1:5" ht="12.75">
      <c r="A19" s="4">
        <f t="shared" si="2"/>
        <v>3.24074074074074</v>
      </c>
      <c r="B19" s="2">
        <f t="shared" si="3"/>
        <v>1.0185185185185188</v>
      </c>
      <c r="C19" s="2">
        <f t="shared" si="4"/>
        <v>12.388888888888886</v>
      </c>
      <c r="D19" s="3">
        <f t="shared" si="0"/>
        <v>28.11827774517766</v>
      </c>
      <c r="E19" s="3">
        <f t="shared" si="1"/>
        <v>18.913639738908746</v>
      </c>
    </row>
    <row r="20" spans="1:5" ht="12.75">
      <c r="A20" s="4">
        <f t="shared" si="2"/>
        <v>3.4722222222222214</v>
      </c>
      <c r="B20" s="2">
        <f t="shared" si="3"/>
        <v>0.9722222222222224</v>
      </c>
      <c r="C20" s="2">
        <f t="shared" si="4"/>
        <v>12.916666666666664</v>
      </c>
      <c r="D20" s="3">
        <f t="shared" si="0"/>
        <v>28.757329512113515</v>
      </c>
      <c r="E20" s="3">
        <f t="shared" si="1"/>
        <v>18.55311581426679</v>
      </c>
    </row>
    <row r="21" spans="1:5" ht="12.75">
      <c r="A21" s="4">
        <f t="shared" si="2"/>
        <v>3.703703703703703</v>
      </c>
      <c r="B21" s="2">
        <f t="shared" si="3"/>
        <v>0.9259259259259262</v>
      </c>
      <c r="C21" s="2">
        <f t="shared" si="4"/>
        <v>13.444444444444441</v>
      </c>
      <c r="D21" s="3">
        <f t="shared" si="0"/>
        <v>29.213795059924838</v>
      </c>
      <c r="E21" s="3">
        <f t="shared" si="1"/>
        <v>18.107724210697217</v>
      </c>
    </row>
    <row r="22" spans="1:5" ht="12.75">
      <c r="A22" s="4">
        <f t="shared" si="2"/>
        <v>3.9351851851851842</v>
      </c>
      <c r="B22" s="2">
        <f t="shared" si="3"/>
        <v>0.8796296296296299</v>
      </c>
      <c r="C22" s="2">
        <f t="shared" si="4"/>
        <v>13.97222222222222</v>
      </c>
      <c r="D22" s="3">
        <f t="shared" si="0"/>
        <v>29.487674388611634</v>
      </c>
      <c r="E22" s="3">
        <f t="shared" si="1"/>
        <v>17.587082140325034</v>
      </c>
    </row>
    <row r="23" spans="1:5" ht="12.75">
      <c r="A23" s="4">
        <f t="shared" si="2"/>
        <v>4.166666666666666</v>
      </c>
      <c r="B23" s="2">
        <f t="shared" si="3"/>
        <v>0.8333333333333336</v>
      </c>
      <c r="C23" s="2">
        <f t="shared" si="4"/>
        <v>14.499999999999998</v>
      </c>
      <c r="D23" s="3">
        <f t="shared" si="0"/>
        <v>29.578967498173903</v>
      </c>
      <c r="E23" s="3">
        <f t="shared" si="1"/>
        <v>16.99940660814592</v>
      </c>
    </row>
    <row r="24" spans="1:5" ht="12.75">
      <c r="A24" s="4">
        <f t="shared" si="2"/>
        <v>4.398148148148148</v>
      </c>
      <c r="B24" s="2">
        <f t="shared" si="3"/>
        <v>0.7870370370370372</v>
      </c>
      <c r="C24" s="2">
        <f t="shared" si="4"/>
        <v>15.027777777777777</v>
      </c>
      <c r="D24" s="3">
        <f t="shared" si="0"/>
        <v>29.487674388611634</v>
      </c>
      <c r="E24" s="3">
        <f t="shared" si="1"/>
        <v>16.35176028943344</v>
      </c>
    </row>
    <row r="25" spans="1:5" ht="12.75">
      <c r="A25" s="4">
        <f t="shared" si="2"/>
        <v>4.62962962962963</v>
      </c>
      <c r="B25" s="2">
        <f t="shared" si="3"/>
        <v>0.7407407407407408</v>
      </c>
      <c r="C25" s="2">
        <f t="shared" si="4"/>
        <v>15.555555555555555</v>
      </c>
      <c r="D25" s="3">
        <f t="shared" si="0"/>
        <v>29.21379505992484</v>
      </c>
      <c r="E25" s="3">
        <f t="shared" si="1"/>
        <v>15.650247353531165</v>
      </c>
    </row>
    <row r="26" spans="1:5" ht="12.75">
      <c r="A26" s="4">
        <f t="shared" si="2"/>
        <v>4.861111111111112</v>
      </c>
      <c r="B26" s="2">
        <f t="shared" si="3"/>
        <v>0.6944444444444444</v>
      </c>
      <c r="C26" s="2">
        <f t="shared" si="4"/>
        <v>16.083333333333332</v>
      </c>
      <c r="D26" s="3">
        <f t="shared" si="0"/>
        <v>28.757329512113515</v>
      </c>
      <c r="E26" s="3">
        <f t="shared" si="1"/>
        <v>14.900170731665034</v>
      </c>
    </row>
    <row r="27" spans="1:5" ht="12.75">
      <c r="A27" s="4">
        <f t="shared" si="2"/>
        <v>5.0925925925925934</v>
      </c>
      <c r="B27" s="2">
        <f t="shared" si="3"/>
        <v>0.6481481481481479</v>
      </c>
      <c r="C27" s="2">
        <f t="shared" si="4"/>
        <v>16.611111111111114</v>
      </c>
      <c r="D27" s="3">
        <f t="shared" si="0"/>
        <v>28.11827774517765</v>
      </c>
      <c r="E27" s="3">
        <f t="shared" si="1"/>
        <v>14.106159403935273</v>
      </c>
    </row>
    <row r="28" spans="1:5" ht="12.75">
      <c r="A28" s="4">
        <f t="shared" si="2"/>
        <v>5.324074074074075</v>
      </c>
      <c r="B28" s="2">
        <f t="shared" si="3"/>
        <v>0.6018518518518516</v>
      </c>
      <c r="C28" s="2">
        <f t="shared" si="4"/>
        <v>17.138888888888893</v>
      </c>
      <c r="D28" s="3">
        <f t="shared" si="0"/>
        <v>27.29663975911727</v>
      </c>
      <c r="E28" s="3">
        <f t="shared" si="1"/>
        <v>13.27227216812833</v>
      </c>
    </row>
    <row r="29" spans="1:5" ht="12.75">
      <c r="A29" s="4">
        <f t="shared" si="2"/>
        <v>5.555555555555557</v>
      </c>
      <c r="B29" s="2">
        <f t="shared" si="3"/>
        <v>0.5555555555555554</v>
      </c>
      <c r="C29" s="2">
        <f t="shared" si="4"/>
        <v>17.66666666666667</v>
      </c>
      <c r="D29" s="3">
        <f t="shared" si="0"/>
        <v>26.29241555393235</v>
      </c>
      <c r="E29" s="3">
        <f t="shared" si="1"/>
        <v>12.402082808458653</v>
      </c>
    </row>
    <row r="30" spans="1:5" ht="12.75">
      <c r="A30" s="4">
        <f t="shared" si="2"/>
        <v>5.787037037037039</v>
      </c>
      <c r="B30" s="2">
        <f t="shared" si="3"/>
        <v>0.5092592592592591</v>
      </c>
      <c r="C30" s="2">
        <f t="shared" si="4"/>
        <v>18.19444444444445</v>
      </c>
      <c r="D30" s="3">
        <f t="shared" si="0"/>
        <v>25.105605129622905</v>
      </c>
      <c r="E30" s="3">
        <f t="shared" si="1"/>
        <v>11.498750441048655</v>
      </c>
    </row>
    <row r="31" spans="1:5" ht="12.75">
      <c r="A31" s="4">
        <f t="shared" si="2"/>
        <v>6.018518518518521</v>
      </c>
      <c r="B31" s="2">
        <f t="shared" si="3"/>
        <v>0.4629629629629626</v>
      </c>
      <c r="C31" s="2">
        <f t="shared" si="4"/>
        <v>18.722222222222225</v>
      </c>
      <c r="D31" s="3">
        <f t="shared" si="0"/>
        <v>23.73620848618892</v>
      </c>
      <c r="E31" s="3">
        <f t="shared" si="1"/>
        <v>10.565077961211685</v>
      </c>
    </row>
    <row r="32" spans="1:5" ht="12.75">
      <c r="A32" s="4">
        <f t="shared" si="2"/>
        <v>6.250000000000003</v>
      </c>
      <c r="B32" s="2">
        <f t="shared" si="3"/>
        <v>0.4166666666666663</v>
      </c>
      <c r="C32" s="2">
        <f t="shared" si="4"/>
        <v>19.250000000000007</v>
      </c>
      <c r="D32" s="3">
        <f t="shared" si="0"/>
        <v>22.184225623630415</v>
      </c>
      <c r="E32" s="3">
        <f t="shared" si="1"/>
        <v>9.603560876030478</v>
      </c>
    </row>
    <row r="33" spans="1:5" ht="12.75">
      <c r="A33" s="4">
        <f t="shared" si="2"/>
        <v>6.4814814814814845</v>
      </c>
      <c r="B33" s="2">
        <f t="shared" si="3"/>
        <v>0.3703703703703698</v>
      </c>
      <c r="C33" s="2">
        <f t="shared" si="4"/>
        <v>19.777777777777786</v>
      </c>
      <c r="D33" s="3">
        <f t="shared" si="0"/>
        <v>20.449656541947363</v>
      </c>
      <c r="E33" s="3">
        <f t="shared" si="1"/>
        <v>8.616428318236245</v>
      </c>
    </row>
    <row r="34" spans="1:5" ht="12.75">
      <c r="A34" s="4">
        <f t="shared" si="2"/>
        <v>6.712962962962966</v>
      </c>
      <c r="B34" s="2">
        <f t="shared" si="3"/>
        <v>0.3240740740740735</v>
      </c>
      <c r="C34" s="2">
        <f t="shared" si="4"/>
        <v>20.305555555555564</v>
      </c>
      <c r="D34" s="3">
        <f t="shared" si="0"/>
        <v>18.532501241139794</v>
      </c>
      <c r="E34" s="3">
        <f t="shared" si="1"/>
        <v>7.605677663942457</v>
      </c>
    </row>
    <row r="35" spans="1:5" ht="12.75">
      <c r="A35" s="4">
        <f t="shared" si="2"/>
        <v>6.944444444444448</v>
      </c>
      <c r="B35" s="2">
        <f t="shared" si="3"/>
        <v>0.277777777777777</v>
      </c>
      <c r="C35" s="2">
        <f t="shared" si="4"/>
        <v>20.833333333333343</v>
      </c>
      <c r="D35" s="3">
        <f t="shared" si="0"/>
        <v>16.432759721207685</v>
      </c>
      <c r="E35" s="3">
        <f t="shared" si="1"/>
        <v>6.573103888483072</v>
      </c>
    </row>
    <row r="36" spans="1:5" ht="12.75">
      <c r="A36" s="4">
        <f t="shared" si="2"/>
        <v>7.17592592592593</v>
      </c>
      <c r="B36" s="2">
        <f t="shared" si="3"/>
        <v>0.23148148148148073</v>
      </c>
      <c r="C36" s="2">
        <f t="shared" si="4"/>
        <v>21.361111111111118</v>
      </c>
      <c r="D36" s="3">
        <f t="shared" si="0"/>
        <v>14.150431982151057</v>
      </c>
      <c r="E36" s="3">
        <f t="shared" si="1"/>
        <v>5.520324570410033</v>
      </c>
    </row>
    <row r="37" spans="1:5" ht="12.75">
      <c r="A37" s="4">
        <f t="shared" si="2"/>
        <v>7.407407407407412</v>
      </c>
      <c r="B37" s="2">
        <f t="shared" si="3"/>
        <v>0.18518518518518423</v>
      </c>
      <c r="C37" s="2">
        <f t="shared" si="4"/>
        <v>21.888888888888896</v>
      </c>
      <c r="D37" s="3">
        <f t="shared" si="0"/>
        <v>11.68551802396988</v>
      </c>
      <c r="E37" s="3">
        <f t="shared" si="1"/>
        <v>4.44880127816112</v>
      </c>
    </row>
    <row r="38" spans="1:5" ht="12.75">
      <c r="A38" s="4">
        <f t="shared" si="2"/>
        <v>7.638888888888894</v>
      </c>
      <c r="B38" s="2">
        <f t="shared" si="3"/>
        <v>0.13888888888888817</v>
      </c>
      <c r="C38" s="2">
        <f t="shared" si="4"/>
        <v>22.416666666666675</v>
      </c>
      <c r="D38" s="3">
        <f t="shared" si="0"/>
        <v>9.038017846664205</v>
      </c>
      <c r="E38" s="3">
        <f t="shared" si="1"/>
        <v>3.3598579355629004</v>
      </c>
    </row>
    <row r="39" spans="1:5" ht="12.75">
      <c r="A39" s="4">
        <f t="shared" si="2"/>
        <v>7.870370370370376</v>
      </c>
      <c r="B39" s="2">
        <f t="shared" si="3"/>
        <v>0.09259259259259167</v>
      </c>
      <c r="C39" s="2">
        <f t="shared" si="4"/>
        <v>22.944444444444454</v>
      </c>
      <c r="D39" s="3">
        <f t="shared" si="0"/>
        <v>6.20793145023397</v>
      </c>
      <c r="E39" s="3">
        <f t="shared" si="1"/>
        <v>2.254696652627349</v>
      </c>
    </row>
    <row r="40" spans="1:5" ht="12.75">
      <c r="A40" s="4">
        <f t="shared" si="2"/>
        <v>8.101851851851857</v>
      </c>
      <c r="B40" s="2">
        <f t="shared" si="3"/>
        <v>0.046296296296295614</v>
      </c>
      <c r="C40" s="2">
        <f t="shared" si="4"/>
        <v>23.472222222222232</v>
      </c>
      <c r="D40" s="3">
        <f t="shared" si="0"/>
        <v>3.195258834679233</v>
      </c>
      <c r="E40" s="3">
        <f t="shared" si="1"/>
        <v>1.1344114205961768</v>
      </c>
    </row>
    <row r="41" spans="1:5" ht="12.75">
      <c r="A41" s="4">
        <f>Summary!E12</f>
        <v>8.333333333333334</v>
      </c>
      <c r="B41" s="2">
        <v>0</v>
      </c>
      <c r="C41" s="2">
        <f>Summary!F12</f>
        <v>24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3.25">
      <c r="A1" s="48" t="s">
        <v>42</v>
      </c>
    </row>
    <row r="3" spans="1:5" ht="12.75">
      <c r="A3" s="5" t="s">
        <v>0</v>
      </c>
      <c r="B3" s="5" t="s">
        <v>1</v>
      </c>
      <c r="C3" s="5" t="s">
        <v>2</v>
      </c>
      <c r="D3" s="5" t="s">
        <v>4</v>
      </c>
      <c r="E3" s="5" t="s">
        <v>6</v>
      </c>
    </row>
    <row r="4" spans="1:5" ht="15.75">
      <c r="A4" s="5" t="s">
        <v>8</v>
      </c>
      <c r="B4" s="5" t="s">
        <v>9</v>
      </c>
      <c r="C4" s="5" t="s">
        <v>3</v>
      </c>
      <c r="D4" s="5" t="s">
        <v>5</v>
      </c>
      <c r="E4" s="6" t="s">
        <v>7</v>
      </c>
    </row>
    <row r="5" spans="1:5" ht="12.75">
      <c r="A5" s="4">
        <v>0</v>
      </c>
      <c r="B5" s="2">
        <f>Summary!C13</f>
        <v>203</v>
      </c>
      <c r="C5" s="2">
        <f>Summary!D13</f>
        <v>0.3</v>
      </c>
      <c r="D5" s="3">
        <f>2*PI()*A5*B5*1.3558</f>
        <v>0</v>
      </c>
      <c r="E5" s="3">
        <f>D5/(C5*12)*100</f>
        <v>0</v>
      </c>
    </row>
    <row r="6" spans="1:5" ht="12.75">
      <c r="A6" s="4">
        <f>A5+($A$41-$A$5)/36</f>
        <v>0.002727141203703704</v>
      </c>
      <c r="B6" s="2">
        <f>$B$5-$B$5*A6/$A$41</f>
        <v>197.36111111111111</v>
      </c>
      <c r="C6" s="2">
        <f>($C$41-$C$5)*A6/$A$41+$C$5</f>
        <v>0.6944444444444444</v>
      </c>
      <c r="D6" s="3">
        <f aca="true" t="shared" si="0" ref="D6:D41">2*PI()*A6*B6*1.3558</f>
        <v>4.585056635190749</v>
      </c>
      <c r="E6" s="3">
        <f aca="true" t="shared" si="1" ref="E6:E41">D6/(C6*12)*100</f>
        <v>55.020679622288995</v>
      </c>
    </row>
    <row r="7" spans="1:5" ht="12.75">
      <c r="A7" s="4">
        <f aca="true" t="shared" si="2" ref="A7:A40">A6+($A$41-$A$5)/36</f>
        <v>0.005454282407407408</v>
      </c>
      <c r="B7" s="2">
        <f aca="true" t="shared" si="3" ref="B7:B40">$B$5-$B$5*A7/$A$41</f>
        <v>191.72222222222223</v>
      </c>
      <c r="C7" s="2">
        <f aca="true" t="shared" si="4" ref="C7:C40">($C$41-$C$5)*A7/$A$41+$C$5</f>
        <v>1.0888888888888888</v>
      </c>
      <c r="D7" s="3">
        <f t="shared" si="0"/>
        <v>8.908110034084883</v>
      </c>
      <c r="E7" s="3">
        <f t="shared" si="1"/>
        <v>68.1743114853435</v>
      </c>
    </row>
    <row r="8" spans="1:5" ht="12.75">
      <c r="A8" s="4">
        <f t="shared" si="2"/>
        <v>0.008181423611111112</v>
      </c>
      <c r="B8" s="2">
        <f t="shared" si="3"/>
        <v>186.08333333333334</v>
      </c>
      <c r="C8" s="2">
        <f t="shared" si="4"/>
        <v>1.4833333333333332</v>
      </c>
      <c r="D8" s="3">
        <f t="shared" si="0"/>
        <v>12.969160196682402</v>
      </c>
      <c r="E8" s="3">
        <f t="shared" si="1"/>
        <v>72.86045054315957</v>
      </c>
    </row>
    <row r="9" spans="1:5" ht="12.75">
      <c r="A9" s="4">
        <f t="shared" si="2"/>
        <v>0.010908564814814815</v>
      </c>
      <c r="B9" s="2">
        <f t="shared" si="3"/>
        <v>180.44444444444446</v>
      </c>
      <c r="C9" s="2">
        <f t="shared" si="4"/>
        <v>1.8777777777777775</v>
      </c>
      <c r="D9" s="3">
        <f t="shared" si="0"/>
        <v>16.76820712298331</v>
      </c>
      <c r="E9" s="3">
        <f t="shared" si="1"/>
        <v>74.41512036826913</v>
      </c>
    </row>
    <row r="10" spans="1:5" ht="12.75">
      <c r="A10" s="4">
        <f t="shared" si="2"/>
        <v>0.01363570601851852</v>
      </c>
      <c r="B10" s="2">
        <f t="shared" si="3"/>
        <v>174.80555555555554</v>
      </c>
      <c r="C10" s="2">
        <f t="shared" si="4"/>
        <v>2.2722222222222217</v>
      </c>
      <c r="D10" s="3">
        <f t="shared" si="0"/>
        <v>20.3052508129876</v>
      </c>
      <c r="E10" s="3">
        <f t="shared" si="1"/>
        <v>74.469135010957</v>
      </c>
    </row>
    <row r="11" spans="1:5" ht="12.75">
      <c r="A11" s="4">
        <f t="shared" si="2"/>
        <v>0.016362847222222223</v>
      </c>
      <c r="B11" s="2">
        <f t="shared" si="3"/>
        <v>169.16666666666669</v>
      </c>
      <c r="C11" s="2">
        <f t="shared" si="4"/>
        <v>2.666666666666666</v>
      </c>
      <c r="D11" s="3">
        <f t="shared" si="0"/>
        <v>23.58029126669528</v>
      </c>
      <c r="E11" s="3">
        <f t="shared" si="1"/>
        <v>73.68841020842277</v>
      </c>
    </row>
    <row r="12" spans="1:5" ht="12.75">
      <c r="A12" s="4">
        <f t="shared" si="2"/>
        <v>0.01908998842592593</v>
      </c>
      <c r="B12" s="2">
        <f t="shared" si="3"/>
        <v>163.52777777777777</v>
      </c>
      <c r="C12" s="2">
        <f t="shared" si="4"/>
        <v>3.061111111111111</v>
      </c>
      <c r="D12" s="3">
        <f t="shared" si="0"/>
        <v>26.59332848410634</v>
      </c>
      <c r="E12" s="3">
        <f t="shared" si="1"/>
        <v>72.39563108195918</v>
      </c>
    </row>
    <row r="13" spans="1:5" ht="12.75">
      <c r="A13" s="4">
        <f t="shared" si="2"/>
        <v>0.02181712962962963</v>
      </c>
      <c r="B13" s="2">
        <f t="shared" si="3"/>
        <v>157.88888888888889</v>
      </c>
      <c r="C13" s="2">
        <f t="shared" si="4"/>
        <v>3.455555555555555</v>
      </c>
      <c r="D13" s="3">
        <f t="shared" si="0"/>
        <v>29.34436246522079</v>
      </c>
      <c r="E13" s="3">
        <f t="shared" si="1"/>
        <v>70.76614742416592</v>
      </c>
    </row>
    <row r="14" spans="1:5" ht="12.75">
      <c r="A14" s="4">
        <f t="shared" si="2"/>
        <v>0.024544270833333333</v>
      </c>
      <c r="B14" s="2">
        <f t="shared" si="3"/>
        <v>152.25</v>
      </c>
      <c r="C14" s="2">
        <f t="shared" si="4"/>
        <v>3.849999999999999</v>
      </c>
      <c r="D14" s="3">
        <f t="shared" si="0"/>
        <v>31.833393210038622</v>
      </c>
      <c r="E14" s="3">
        <f t="shared" si="1"/>
        <v>68.90344850657712</v>
      </c>
    </row>
    <row r="15" spans="1:5" ht="12.75">
      <c r="A15" s="4">
        <f t="shared" si="2"/>
        <v>0.027271412037037035</v>
      </c>
      <c r="B15" s="2">
        <f t="shared" si="3"/>
        <v>146.61111111111111</v>
      </c>
      <c r="C15" s="2">
        <f t="shared" si="4"/>
        <v>4.244444444444444</v>
      </c>
      <c r="D15" s="3">
        <f t="shared" si="0"/>
        <v>34.06042071855984</v>
      </c>
      <c r="E15" s="3">
        <f t="shared" si="1"/>
        <v>66.87255376680599</v>
      </c>
    </row>
    <row r="16" spans="1:5" ht="12.75">
      <c r="A16" s="4">
        <f t="shared" si="2"/>
        <v>0.029998553240740737</v>
      </c>
      <c r="B16" s="2">
        <f t="shared" si="3"/>
        <v>140.97222222222223</v>
      </c>
      <c r="C16" s="2">
        <f t="shared" si="4"/>
        <v>4.6388888888888875</v>
      </c>
      <c r="D16" s="3">
        <f t="shared" si="0"/>
        <v>36.02544499078444</v>
      </c>
      <c r="E16" s="3">
        <f t="shared" si="1"/>
        <v>64.71636824691818</v>
      </c>
    </row>
    <row r="17" spans="1:5" ht="12.75">
      <c r="A17" s="4">
        <f t="shared" si="2"/>
        <v>0.03272569444444444</v>
      </c>
      <c r="B17" s="2">
        <f t="shared" si="3"/>
        <v>135.33333333333337</v>
      </c>
      <c r="C17" s="2">
        <f t="shared" si="4"/>
        <v>5.033333333333331</v>
      </c>
      <c r="D17" s="3">
        <f t="shared" si="0"/>
        <v>37.728466026712454</v>
      </c>
      <c r="E17" s="3">
        <f t="shared" si="1"/>
        <v>62.464347726345146</v>
      </c>
    </row>
    <row r="18" spans="1:5" ht="12.75">
      <c r="A18" s="4">
        <f t="shared" si="2"/>
        <v>0.03545283564814814</v>
      </c>
      <c r="B18" s="2">
        <f t="shared" si="3"/>
        <v>129.69444444444446</v>
      </c>
      <c r="C18" s="2">
        <f t="shared" si="4"/>
        <v>5.427777777777775</v>
      </c>
      <c r="D18" s="3">
        <f t="shared" si="0"/>
        <v>39.16948382634382</v>
      </c>
      <c r="E18" s="3">
        <f t="shared" si="1"/>
        <v>60.13738560851153</v>
      </c>
    </row>
    <row r="19" spans="1:5" ht="12.75">
      <c r="A19" s="4">
        <f t="shared" si="2"/>
        <v>0.03817997685185184</v>
      </c>
      <c r="B19" s="2">
        <f t="shared" si="3"/>
        <v>124.05555555555559</v>
      </c>
      <c r="C19" s="2">
        <f t="shared" si="4"/>
        <v>5.82222222222222</v>
      </c>
      <c r="D19" s="3">
        <f t="shared" si="0"/>
        <v>40.34849838967858</v>
      </c>
      <c r="E19" s="3">
        <f t="shared" si="1"/>
        <v>57.750713344005625</v>
      </c>
    </row>
    <row r="20" spans="1:5" ht="12.75">
      <c r="A20" s="4">
        <f t="shared" si="2"/>
        <v>0.040907118055555546</v>
      </c>
      <c r="B20" s="2">
        <f t="shared" si="3"/>
        <v>118.4166666666667</v>
      </c>
      <c r="C20" s="2">
        <f t="shared" si="4"/>
        <v>6.216666666666664</v>
      </c>
      <c r="D20" s="3">
        <f t="shared" si="0"/>
        <v>41.265509716716736</v>
      </c>
      <c r="E20" s="3">
        <f t="shared" si="1"/>
        <v>55.31569667120208</v>
      </c>
    </row>
    <row r="21" spans="1:5" ht="12.75">
      <c r="A21" s="4">
        <f t="shared" si="2"/>
        <v>0.04363425925925925</v>
      </c>
      <c r="B21" s="2">
        <f t="shared" si="3"/>
        <v>112.77777777777781</v>
      </c>
      <c r="C21" s="2">
        <f t="shared" si="4"/>
        <v>6.611111111111107</v>
      </c>
      <c r="D21" s="3">
        <f t="shared" si="0"/>
        <v>41.920517807458275</v>
      </c>
      <c r="E21" s="3">
        <f t="shared" si="1"/>
        <v>52.840988832930634</v>
      </c>
    </row>
    <row r="22" spans="1:5" ht="12.75">
      <c r="A22" s="4">
        <f t="shared" si="2"/>
        <v>0.04636140046296295</v>
      </c>
      <c r="B22" s="2">
        <f t="shared" si="3"/>
        <v>107.13888888888893</v>
      </c>
      <c r="C22" s="2">
        <f t="shared" si="4"/>
        <v>7.005555555555552</v>
      </c>
      <c r="D22" s="3">
        <f t="shared" si="0"/>
        <v>42.31352266190319</v>
      </c>
      <c r="E22" s="3">
        <f t="shared" si="1"/>
        <v>50.33329420527741</v>
      </c>
    </row>
    <row r="23" spans="1:5" ht="12.75">
      <c r="A23" s="4">
        <f t="shared" si="2"/>
        <v>0.04908854166666665</v>
      </c>
      <c r="B23" s="2">
        <f t="shared" si="3"/>
        <v>101.50000000000006</v>
      </c>
      <c r="C23" s="2">
        <f t="shared" si="4"/>
        <v>7.399999999999997</v>
      </c>
      <c r="D23" s="3">
        <f t="shared" si="0"/>
        <v>42.44452428005151</v>
      </c>
      <c r="E23" s="3">
        <f t="shared" si="1"/>
        <v>47.79788770276073</v>
      </c>
    </row>
    <row r="24" spans="1:5" ht="12.75">
      <c r="A24" s="4">
        <f t="shared" si="2"/>
        <v>0.051815682870370354</v>
      </c>
      <c r="B24" s="2">
        <f t="shared" si="3"/>
        <v>95.86111111111117</v>
      </c>
      <c r="C24" s="2">
        <f t="shared" si="4"/>
        <v>7.794444444444441</v>
      </c>
      <c r="D24" s="3">
        <f t="shared" si="0"/>
        <v>42.31352266190321</v>
      </c>
      <c r="E24" s="3">
        <f t="shared" si="1"/>
        <v>45.238976473880854</v>
      </c>
    </row>
    <row r="25" spans="1:5" ht="12.75">
      <c r="A25" s="4">
        <f t="shared" si="2"/>
        <v>0.054542824074074056</v>
      </c>
      <c r="B25" s="2">
        <f t="shared" si="3"/>
        <v>90.22222222222229</v>
      </c>
      <c r="C25" s="2">
        <f t="shared" si="4"/>
        <v>8.188888888888886</v>
      </c>
      <c r="D25" s="3">
        <f t="shared" si="0"/>
        <v>41.92051780745828</v>
      </c>
      <c r="E25" s="3">
        <f t="shared" si="1"/>
        <v>42.65995706322079</v>
      </c>
    </row>
    <row r="26" spans="1:5" ht="12.75">
      <c r="A26" s="4">
        <f t="shared" si="2"/>
        <v>0.05726996527777776</v>
      </c>
      <c r="B26" s="2">
        <f t="shared" si="3"/>
        <v>84.5833333333334</v>
      </c>
      <c r="C26" s="2">
        <f t="shared" si="4"/>
        <v>8.583333333333329</v>
      </c>
      <c r="D26" s="3">
        <f t="shared" si="0"/>
        <v>41.26550971671675</v>
      </c>
      <c r="E26" s="3">
        <f t="shared" si="1"/>
        <v>40.063601666715314</v>
      </c>
    </row>
    <row r="27" spans="1:5" ht="12.75">
      <c r="A27" s="4">
        <f t="shared" si="2"/>
        <v>0.05999710648148146</v>
      </c>
      <c r="B27" s="2">
        <f t="shared" si="3"/>
        <v>78.94444444444451</v>
      </c>
      <c r="C27" s="2">
        <f t="shared" si="4"/>
        <v>8.977777777777774</v>
      </c>
      <c r="D27" s="3">
        <f t="shared" si="0"/>
        <v>40.3484983896786</v>
      </c>
      <c r="E27" s="3">
        <f t="shared" si="1"/>
        <v>37.452195287449214</v>
      </c>
    </row>
    <row r="28" spans="1:5" ht="12.75">
      <c r="A28" s="4">
        <f t="shared" si="2"/>
        <v>0.06272424768518517</v>
      </c>
      <c r="B28" s="2">
        <f t="shared" si="3"/>
        <v>73.3055555555556</v>
      </c>
      <c r="C28" s="2">
        <f t="shared" si="4"/>
        <v>9.37222222222222</v>
      </c>
      <c r="D28" s="3">
        <f t="shared" si="0"/>
        <v>39.169483826343836</v>
      </c>
      <c r="E28" s="3">
        <f t="shared" si="1"/>
        <v>34.827638256974375</v>
      </c>
    </row>
    <row r="29" spans="1:5" ht="12.75">
      <c r="A29" s="4">
        <f t="shared" si="2"/>
        <v>0.06545138888888888</v>
      </c>
      <c r="B29" s="2">
        <f t="shared" si="3"/>
        <v>67.66666666666671</v>
      </c>
      <c r="C29" s="2">
        <f t="shared" si="4"/>
        <v>9.766666666666664</v>
      </c>
      <c r="D29" s="3">
        <f t="shared" si="0"/>
        <v>37.72846602671247</v>
      </c>
      <c r="E29" s="3">
        <f t="shared" si="1"/>
        <v>32.1915239135772</v>
      </c>
    </row>
    <row r="30" spans="1:5" ht="12.75">
      <c r="A30" s="4">
        <f t="shared" si="2"/>
        <v>0.06817853009259259</v>
      </c>
      <c r="B30" s="2">
        <f t="shared" si="3"/>
        <v>62.0277777777778</v>
      </c>
      <c r="C30" s="2">
        <f t="shared" si="4"/>
        <v>10.16111111111111</v>
      </c>
      <c r="D30" s="3">
        <f t="shared" si="0"/>
        <v>36.025444990784464</v>
      </c>
      <c r="E30" s="3">
        <f t="shared" si="1"/>
        <v>29.545198188177537</v>
      </c>
    </row>
    <row r="31" spans="1:5" ht="12.75">
      <c r="A31" s="4">
        <f t="shared" si="2"/>
        <v>0.0709056712962963</v>
      </c>
      <c r="B31" s="2">
        <f t="shared" si="3"/>
        <v>56.388888888888914</v>
      </c>
      <c r="C31" s="2">
        <f t="shared" si="4"/>
        <v>10.555555555555555</v>
      </c>
      <c r="D31" s="3">
        <f t="shared" si="0"/>
        <v>34.06042071855986</v>
      </c>
      <c r="E31" s="3">
        <f t="shared" si="1"/>
        <v>26.889805830441997</v>
      </c>
    </row>
    <row r="32" spans="1:5" ht="12.75">
      <c r="A32" s="4">
        <f t="shared" si="2"/>
        <v>0.0736328125</v>
      </c>
      <c r="B32" s="2">
        <f t="shared" si="3"/>
        <v>50.75</v>
      </c>
      <c r="C32" s="2">
        <f t="shared" si="4"/>
        <v>10.95</v>
      </c>
      <c r="D32" s="3">
        <f t="shared" si="0"/>
        <v>31.833393210038626</v>
      </c>
      <c r="E32" s="3">
        <f t="shared" si="1"/>
        <v>24.226326643865015</v>
      </c>
    </row>
    <row r="33" spans="1:5" ht="12.75">
      <c r="A33" s="4">
        <f t="shared" si="2"/>
        <v>0.07635995370370371</v>
      </c>
      <c r="B33" s="2">
        <f t="shared" si="3"/>
        <v>45.111111111111114</v>
      </c>
      <c r="C33" s="2">
        <f t="shared" si="4"/>
        <v>11.344444444444445</v>
      </c>
      <c r="D33" s="3">
        <f t="shared" si="0"/>
        <v>29.34436246522079</v>
      </c>
      <c r="E33" s="3">
        <f t="shared" si="1"/>
        <v>21.555604161523597</v>
      </c>
    </row>
    <row r="34" spans="1:5" ht="12.75">
      <c r="A34" s="4">
        <f t="shared" si="2"/>
        <v>0.07908709490740742</v>
      </c>
      <c r="B34" s="2">
        <f t="shared" si="3"/>
        <v>39.4722222222222</v>
      </c>
      <c r="C34" s="2">
        <f t="shared" si="4"/>
        <v>11.73888888888889</v>
      </c>
      <c r="D34" s="3">
        <f t="shared" si="0"/>
        <v>26.593328484106326</v>
      </c>
      <c r="E34" s="3">
        <f t="shared" si="1"/>
        <v>18.878368540539274</v>
      </c>
    </row>
    <row r="35" spans="1:5" ht="12.75">
      <c r="A35" s="4">
        <f t="shared" si="2"/>
        <v>0.08181423611111113</v>
      </c>
      <c r="B35" s="2">
        <f t="shared" si="3"/>
        <v>33.833333333333314</v>
      </c>
      <c r="C35" s="2">
        <f t="shared" si="4"/>
        <v>12.133333333333335</v>
      </c>
      <c r="D35" s="3">
        <f t="shared" si="0"/>
        <v>23.58029126669527</v>
      </c>
      <c r="E35" s="3">
        <f t="shared" si="1"/>
        <v>16.195254990862132</v>
      </c>
    </row>
    <row r="36" spans="1:5" ht="12.75">
      <c r="A36" s="4">
        <f t="shared" si="2"/>
        <v>0.08454137731481484</v>
      </c>
      <c r="B36" s="2">
        <f t="shared" si="3"/>
        <v>28.1944444444444</v>
      </c>
      <c r="C36" s="2">
        <f t="shared" si="4"/>
        <v>12.52777777777778</v>
      </c>
      <c r="D36" s="3">
        <f t="shared" si="0"/>
        <v>20.305250812987573</v>
      </c>
      <c r="E36" s="3">
        <f t="shared" si="1"/>
        <v>13.506818722608138</v>
      </c>
    </row>
    <row r="37" spans="1:5" ht="12.75">
      <c r="A37" s="4">
        <f t="shared" si="2"/>
        <v>0.08726851851851855</v>
      </c>
      <c r="B37" s="2">
        <f t="shared" si="3"/>
        <v>22.555555555555486</v>
      </c>
      <c r="C37" s="2">
        <f t="shared" si="4"/>
        <v>12.922222222222226</v>
      </c>
      <c r="D37" s="3">
        <f t="shared" si="0"/>
        <v>16.768207122983263</v>
      </c>
      <c r="E37" s="3">
        <f t="shared" si="1"/>
        <v>10.813547155836151</v>
      </c>
    </row>
    <row r="38" spans="1:5" ht="12.75">
      <c r="A38" s="4">
        <f t="shared" si="2"/>
        <v>0.08999565972222226</v>
      </c>
      <c r="B38" s="2">
        <f t="shared" si="3"/>
        <v>16.91666666666663</v>
      </c>
      <c r="C38" s="2">
        <f t="shared" si="4"/>
        <v>13.31666666666667</v>
      </c>
      <c r="D38" s="3">
        <f t="shared" si="0"/>
        <v>12.96916019668238</v>
      </c>
      <c r="E38" s="3">
        <f t="shared" si="1"/>
        <v>8.115869960376957</v>
      </c>
    </row>
    <row r="39" spans="1:5" ht="12.75">
      <c r="A39" s="4">
        <f t="shared" si="2"/>
        <v>0.09272280092592597</v>
      </c>
      <c r="B39" s="2">
        <f t="shared" si="3"/>
        <v>11.277777777777715</v>
      </c>
      <c r="C39" s="2">
        <f t="shared" si="4"/>
        <v>13.711111111111116</v>
      </c>
      <c r="D39" s="3">
        <f t="shared" si="0"/>
        <v>8.908110034084837</v>
      </c>
      <c r="E39" s="3">
        <f t="shared" si="1"/>
        <v>5.414167362693376</v>
      </c>
    </row>
    <row r="40" spans="1:5" ht="12.75">
      <c r="A40" s="4">
        <f t="shared" si="2"/>
        <v>0.09544994212962968</v>
      </c>
      <c r="B40" s="2">
        <f t="shared" si="3"/>
        <v>5.638888888888829</v>
      </c>
      <c r="C40" s="2">
        <f t="shared" si="4"/>
        <v>14.105555555555561</v>
      </c>
      <c r="D40" s="3">
        <f t="shared" si="0"/>
        <v>4.585056635190702</v>
      </c>
      <c r="E40" s="3">
        <f t="shared" si="1"/>
        <v>2.708777058994112</v>
      </c>
    </row>
    <row r="41" spans="1:5" ht="12.75">
      <c r="A41" s="4">
        <f>Summary!E13</f>
        <v>0.09817708333333335</v>
      </c>
      <c r="B41" s="2">
        <v>0</v>
      </c>
      <c r="C41" s="2">
        <f>Summary!F13</f>
        <v>14.5</v>
      </c>
      <c r="D41" s="3">
        <f t="shared" si="0"/>
        <v>0</v>
      </c>
      <c r="E41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Arkema</cp:lastModifiedBy>
  <dcterms:created xsi:type="dcterms:W3CDTF">2008-03-24T17:15:50Z</dcterms:created>
  <dcterms:modified xsi:type="dcterms:W3CDTF">2013-01-08T16:33:22Z</dcterms:modified>
  <cp:category/>
  <cp:version/>
  <cp:contentType/>
  <cp:contentStatus/>
</cp:coreProperties>
</file>