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35" windowWidth="20115" windowHeight="7965" activeTab="0"/>
  </bookViews>
  <sheets>
    <sheet name="Sheet1" sheetId="1" r:id="rId1"/>
    <sheet name="Sheet2" sheetId="2" r:id="rId2"/>
    <sheet name="Sheet4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<sst xmlns="http://schemas.openxmlformats.org/spreadsheetml/2006/main" count="254" uniqueCount="157">
  <si>
    <t>Team #</t>
  </si>
  <si>
    <t>Location</t>
  </si>
  <si>
    <t>Nickname</t>
  </si>
  <si>
    <t>Record</t>
  </si>
  <si>
    <t>Standings</t>
  </si>
  <si>
    <t>Played</t>
  </si>
  <si>
    <t>Ally 1</t>
  </si>
  <si>
    <t>Ally 2</t>
  </si>
  <si>
    <t>Oppose 1</t>
  </si>
  <si>
    <t>Oppose 2</t>
  </si>
  <si>
    <t>Oppose 3</t>
  </si>
  <si>
    <t>Ally Score</t>
  </si>
  <si>
    <t>Oppose Score</t>
  </si>
  <si>
    <t>Match #</t>
  </si>
  <si>
    <t>Qtr 4-1 4</t>
  </si>
  <si>
    <t>Qtr 4-2 8</t>
  </si>
  <si>
    <t>Qtr 4-3 12</t>
  </si>
  <si>
    <t>Semi 2-1 14</t>
  </si>
  <si>
    <t>Semi 2-2 16</t>
  </si>
  <si>
    <t>Robbe Extreme</t>
  </si>
  <si>
    <t>Bound Brook, NJ, USA</t>
  </si>
  <si>
    <t>New Jersey (61)</t>
  </si>
  <si>
    <t>Thermogenesis</t>
  </si>
  <si>
    <t>Middletown, DE  USA</t>
  </si>
  <si>
    <t>Washington DC (59)</t>
  </si>
  <si>
    <t>MOE</t>
  </si>
  <si>
    <t>Red Devils</t>
  </si>
  <si>
    <t>Mount Holly, NJ</t>
  </si>
  <si>
    <t>Chesapeake (50)</t>
  </si>
  <si>
    <t>Rookie Year</t>
  </si>
  <si>
    <t>Cybersonics</t>
  </si>
  <si>
    <t>Florida (54)</t>
  </si>
  <si>
    <t>Washington DC (59), Champ</t>
  </si>
  <si>
    <t>Florida (54), Champ</t>
  </si>
  <si>
    <t>New Jersey (61), Champ</t>
  </si>
  <si>
    <t>Vikings</t>
  </si>
  <si>
    <t>Xtreme Heat</t>
  </si>
  <si>
    <t>Cyber-Crusaders</t>
  </si>
  <si>
    <t>Robo Griffins</t>
  </si>
  <si>
    <t>None</t>
  </si>
  <si>
    <t>LuNaTeCs</t>
  </si>
  <si>
    <t>Finger Lakes (44)</t>
  </si>
  <si>
    <t>Miss Daisy</t>
  </si>
  <si>
    <t>New York (64), Champ</t>
  </si>
  <si>
    <t>Royal Assault</t>
  </si>
  <si>
    <t>San Diego (49)</t>
  </si>
  <si>
    <t>Chesapeake (50), Champ</t>
  </si>
  <si>
    <t>New York (64)</t>
  </si>
  <si>
    <t>Simple Machines</t>
  </si>
  <si>
    <t>Firebirds</t>
  </si>
  <si>
    <t>Pittsburgh (31)</t>
  </si>
  <si>
    <t>Roboforce</t>
  </si>
  <si>
    <t>Positronic Panthers</t>
  </si>
  <si>
    <t>Code Red</t>
  </si>
  <si>
    <t>Hardwired Fusion</t>
  </si>
  <si>
    <t>Femme Tech Fatale</t>
  </si>
  <si>
    <t>New Jersey (64)</t>
  </si>
  <si>
    <t>Anomaly</t>
  </si>
  <si>
    <t>New Jersey (64), Champ</t>
  </si>
  <si>
    <t>SparTechs</t>
  </si>
  <si>
    <t>Cruzin Comets</t>
  </si>
  <si>
    <t>Vulcan Robotics</t>
  </si>
  <si>
    <t>Metal Moose</t>
  </si>
  <si>
    <t>AGR</t>
  </si>
  <si>
    <t>Dawgma</t>
  </si>
  <si>
    <t>T.O.P Hatters</t>
  </si>
  <si>
    <t>The Brigade</t>
  </si>
  <si>
    <t>Robo-Lions</t>
  </si>
  <si>
    <t>Colonials</t>
  </si>
  <si>
    <t>Krypton Cougars</t>
  </si>
  <si>
    <t>Normality Zero</t>
  </si>
  <si>
    <t>Robo-Vikings</t>
  </si>
  <si>
    <t>Storm Robotics</t>
  </si>
  <si>
    <t>Overdrive</t>
  </si>
  <si>
    <t>Wildcogs</t>
  </si>
  <si>
    <t>Cyber Storm</t>
  </si>
  <si>
    <t>Tectonic Crusaders</t>
  </si>
  <si>
    <t>Perennial</t>
  </si>
  <si>
    <t>Chuck 84</t>
  </si>
  <si>
    <t>R Champ '03</t>
  </si>
  <si>
    <t>R/D HRS, R RAS</t>
  </si>
  <si>
    <t xml:space="preserve">R RIS </t>
  </si>
  <si>
    <t>R RAS</t>
  </si>
  <si>
    <t>R HRS/RIS</t>
  </si>
  <si>
    <t xml:space="preserve">R HRS/2RAS </t>
  </si>
  <si>
    <t>R Xerox '06</t>
  </si>
  <si>
    <t>7 in 10</t>
  </si>
  <si>
    <t>15 in 10</t>
  </si>
  <si>
    <t>30 in 10, Chair</t>
  </si>
  <si>
    <t>16 in 10</t>
  </si>
  <si>
    <t>6 in 10</t>
  </si>
  <si>
    <t>9 in 10</t>
  </si>
  <si>
    <t>Wreckers</t>
  </si>
  <si>
    <t>Iron Devils</t>
  </si>
  <si>
    <t>Important</t>
  </si>
  <si>
    <t>Scary</t>
  </si>
  <si>
    <t>R Fin, Indust Des; Einstein '09</t>
  </si>
  <si>
    <t>R Qtr-Fin</t>
  </si>
  <si>
    <t>R Fin</t>
  </si>
  <si>
    <t>R Semi-Fin</t>
  </si>
  <si>
    <t>Comments (2010)</t>
  </si>
  <si>
    <t>R Qual, R Qrt-Fin</t>
  </si>
  <si>
    <t>R Qrt-Fin</t>
  </si>
  <si>
    <t>Notable</t>
  </si>
  <si>
    <t>R Qrt-Fin, R Chair</t>
  </si>
  <si>
    <t>(Us)</t>
  </si>
  <si>
    <t># Teams @ R</t>
  </si>
  <si>
    <t>R RIS</t>
  </si>
  <si>
    <t>R Fin '01</t>
  </si>
  <si>
    <t>R Judge '08</t>
  </si>
  <si>
    <t>Xerox &amp; R Fin '09</t>
  </si>
  <si>
    <t>R Fin '06</t>
  </si>
  <si>
    <t>R Fin '08</t>
  </si>
  <si>
    <t>R GM &amp; R Fin '09</t>
  </si>
  <si>
    <t>7 in 1</t>
  </si>
  <si>
    <t>22 in 13</t>
  </si>
  <si>
    <t>7 in 12</t>
  </si>
  <si>
    <t>8 in 13</t>
  </si>
  <si>
    <t>21 in 13, Chair</t>
  </si>
  <si>
    <t>13 in 12</t>
  </si>
  <si>
    <t>7 in 11</t>
  </si>
  <si>
    <t>18 in 10</t>
  </si>
  <si>
    <t>9 in 9</t>
  </si>
  <si>
    <t>3 in 8</t>
  </si>
  <si>
    <t>5 in 8</t>
  </si>
  <si>
    <t>11 in 7</t>
  </si>
  <si>
    <t>5 in 6</t>
  </si>
  <si>
    <t>R Champs, RAS</t>
  </si>
  <si>
    <t>N/A</t>
  </si>
  <si>
    <t>Avg Awd/Yr</t>
  </si>
  <si>
    <t>R IIC '09</t>
  </si>
  <si>
    <t>R Champ</t>
  </si>
  <si>
    <t>Mentionable</t>
  </si>
  <si>
    <t>2Train Robotics</t>
  </si>
  <si>
    <t>Other Comps.  (#Teams)</t>
  </si>
  <si>
    <t>Robo Lancers</t>
  </si>
  <si>
    <t>W</t>
  </si>
  <si>
    <t>L</t>
  </si>
  <si>
    <t>T</t>
  </si>
  <si>
    <t>Rnk</t>
  </si>
  <si>
    <t>%</t>
  </si>
  <si>
    <t>C</t>
  </si>
  <si>
    <t>S</t>
  </si>
  <si>
    <t>H</t>
  </si>
  <si>
    <t>Prev. Awards</t>
  </si>
  <si>
    <t>R GM '07, R HRS/ RAS</t>
  </si>
  <si>
    <t>Avg</t>
  </si>
  <si>
    <t>Notes</t>
  </si>
  <si>
    <t>great possessor, all zone score</t>
  </si>
  <si>
    <t>#</t>
  </si>
  <si>
    <t>Name</t>
  </si>
  <si>
    <t>R Yr</t>
  </si>
  <si>
    <t>Other Comps</t>
  </si>
  <si>
    <t>2010 Cmts</t>
  </si>
  <si>
    <t>Prv Awd</t>
  </si>
  <si>
    <t>R Qrt-Fin=9, R Semi-Fin=4, R Fin=2 (816, 1218), R Champ=2 (341, 3123), R Award=3. Awards only incld Performance &amp; Engr. S=Seeding, C=Coop, H=Hanging.</t>
  </si>
  <si>
    <t>FRC 1640, by Siri, Drexel Wk4 2010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</si>
</sst>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55"/>
      <name val="Times New Roman"/>
      <family val="1"/>
    </font>
    <font>
      <b/>
      <sz val="8"/>
      <color indexed="8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u val="single"/>
      <sz val="10"/>
      <color indexed="9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0" tint="-0.24997000396251678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0"/>
      <name val="Times New Roman"/>
      <family val="1"/>
    </font>
    <font>
      <u val="single"/>
      <sz val="10"/>
      <color theme="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/>
      <top>
        <color indexed="63"/>
      </top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/>
      <right style="thin"/>
      <top>
        <color indexed="63"/>
      </top>
      <bottom style="hair"/>
    </border>
    <border>
      <left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48" fillId="0" borderId="0" xfId="0" applyFont="1" applyAlignment="1">
      <alignment/>
    </xf>
    <xf numFmtId="16" fontId="0" fillId="0" borderId="0" xfId="0" applyNumberFormat="1" applyAlignment="1">
      <alignment/>
    </xf>
    <xf numFmtId="0" fontId="49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49" fillId="0" borderId="0" xfId="0" applyFont="1" applyFill="1" applyAlignment="1">
      <alignment horizontal="center" vertical="center"/>
    </xf>
    <xf numFmtId="0" fontId="49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vertical="center" wrapText="1"/>
    </xf>
    <xf numFmtId="2" fontId="51" fillId="0" borderId="0" xfId="0" applyNumberFormat="1" applyFont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9" fontId="52" fillId="0" borderId="0" xfId="58" applyFont="1" applyAlignment="1">
      <alignment horizontal="center" vertical="center" wrapText="1"/>
    </xf>
    <xf numFmtId="2" fontId="52" fillId="0" borderId="0" xfId="58" applyNumberFormat="1" applyFont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5" fillId="34" borderId="0" xfId="0" applyFont="1" applyFill="1" applyAlignment="1">
      <alignment horizontal="center" vertical="center" wrapText="1"/>
    </xf>
    <xf numFmtId="0" fontId="55" fillId="35" borderId="0" xfId="0" applyFont="1" applyFill="1" applyAlignment="1">
      <alignment horizontal="center" vertical="center" wrapText="1"/>
    </xf>
    <xf numFmtId="0" fontId="51" fillId="36" borderId="0" xfId="0" applyFont="1" applyFill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1" fillId="37" borderId="0" xfId="0" applyFont="1" applyFill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3" fillId="0" borderId="0" xfId="0" applyFont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26" fillId="0" borderId="0" xfId="0" applyFont="1" applyFill="1" applyAlignment="1">
      <alignment horizontal="left" vertical="center" wrapText="1"/>
    </xf>
    <xf numFmtId="0" fontId="51" fillId="0" borderId="0" xfId="0" applyFont="1" applyAlignment="1">
      <alignment horizontal="right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9" fontId="51" fillId="0" borderId="12" xfId="58" applyFont="1" applyBorder="1" applyAlignment="1">
      <alignment horizontal="center" vertical="center" wrapText="1"/>
    </xf>
    <xf numFmtId="2" fontId="51" fillId="0" borderId="12" xfId="58" applyNumberFormat="1" applyFont="1" applyBorder="1" applyAlignment="1">
      <alignment horizontal="center" vertical="center" wrapText="1"/>
    </xf>
    <xf numFmtId="0" fontId="29" fillId="37" borderId="13" xfId="52" applyFont="1" applyFill="1" applyBorder="1" applyAlignment="1" applyProtection="1">
      <alignment horizontal="center" vertical="center" wrapText="1"/>
      <protection/>
    </xf>
    <xf numFmtId="0" fontId="51" fillId="0" borderId="16" xfId="0" applyFont="1" applyBorder="1" applyAlignment="1">
      <alignment horizontal="center" vertical="center" wrapText="1"/>
    </xf>
    <xf numFmtId="9" fontId="51" fillId="0" borderId="13" xfId="58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2" fontId="51" fillId="0" borderId="13" xfId="58" applyNumberFormat="1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6" fillId="35" borderId="13" xfId="52" applyFont="1" applyFill="1" applyBorder="1" applyAlignment="1" applyProtection="1">
      <alignment horizontal="center" vertical="center" wrapText="1"/>
      <protection/>
    </xf>
    <xf numFmtId="0" fontId="29" fillId="0" borderId="13" xfId="52" applyFont="1" applyBorder="1" applyAlignment="1" applyProtection="1">
      <alignment horizontal="center" vertical="center" wrapText="1"/>
      <protection/>
    </xf>
    <xf numFmtId="0" fontId="29" fillId="36" borderId="13" xfId="52" applyFont="1" applyFill="1" applyBorder="1" applyAlignment="1" applyProtection="1">
      <alignment horizontal="center" vertical="center" wrapText="1"/>
      <protection/>
    </xf>
    <xf numFmtId="0" fontId="56" fillId="34" borderId="13" xfId="52" applyFont="1" applyFill="1" applyBorder="1" applyAlignment="1" applyProtection="1">
      <alignment horizontal="center" vertical="center" wrapText="1"/>
      <protection/>
    </xf>
    <xf numFmtId="0" fontId="51" fillId="0" borderId="14" xfId="0" applyFont="1" applyFill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9" fontId="51" fillId="0" borderId="14" xfId="58" applyFont="1" applyBorder="1" applyAlignment="1">
      <alignment horizontal="center" vertical="center" wrapText="1"/>
    </xf>
    <xf numFmtId="2" fontId="51" fillId="0" borderId="14" xfId="58" applyNumberFormat="1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6" fillId="35" borderId="12" xfId="52" applyFont="1" applyFill="1" applyBorder="1" applyAlignment="1" applyProtection="1">
      <alignment horizontal="center" vertical="center" wrapText="1"/>
      <protection/>
    </xf>
    <xf numFmtId="0" fontId="29" fillId="36" borderId="14" xfId="52" applyFont="1" applyFill="1" applyBorder="1" applyAlignment="1" applyProtection="1">
      <alignment horizontal="center" vertical="center" wrapText="1"/>
      <protection/>
    </xf>
    <xf numFmtId="2" fontId="54" fillId="0" borderId="0" xfId="0" applyNumberFormat="1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2" fontId="54" fillId="0" borderId="19" xfId="0" applyNumberFormat="1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26" fillId="37" borderId="12" xfId="0" applyFont="1" applyFill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53" fillId="0" borderId="19" xfId="0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center" wrapText="1"/>
    </xf>
    <xf numFmtId="9" fontId="53" fillId="0" borderId="19" xfId="58" applyFont="1" applyFill="1" applyBorder="1" applyAlignment="1">
      <alignment horizontal="center" vertical="center" wrapText="1"/>
    </xf>
    <xf numFmtId="0" fontId="53" fillId="0" borderId="22" xfId="0" applyFont="1" applyFill="1" applyBorder="1" applyAlignment="1">
      <alignment horizontal="center" vertical="center" wrapText="1"/>
    </xf>
    <xf numFmtId="2" fontId="53" fillId="0" borderId="19" xfId="58" applyNumberFormat="1" applyFont="1" applyFill="1" applyBorder="1" applyAlignment="1">
      <alignment horizontal="center" vertical="center" wrapText="1"/>
    </xf>
    <xf numFmtId="0" fontId="53" fillId="0" borderId="19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eam56.com/2008/index.php" TargetMode="External" /><Relationship Id="rId2" Type="http://schemas.openxmlformats.org/officeDocument/2006/relationships/hyperlink" Target="http://www.chuck84.org/" TargetMode="External" /><Relationship Id="rId3" Type="http://schemas.openxmlformats.org/officeDocument/2006/relationships/hyperlink" Target="http://www.rvr87.org/index.php" TargetMode="External" /><Relationship Id="rId4" Type="http://schemas.openxmlformats.org/officeDocument/2006/relationships/hyperlink" Target="http://www.cybersonics.org/cybersonics/" TargetMode="External" /><Relationship Id="rId5" Type="http://schemas.openxmlformats.org/officeDocument/2006/relationships/hyperlink" Target="http://www.team204.tk/" TargetMode="External" /><Relationship Id="rId6" Type="http://schemas.openxmlformats.org/officeDocument/2006/relationships/hyperlink" Target="http://www.team223.com/" TargetMode="External" /><Relationship Id="rId7" Type="http://schemas.openxmlformats.org/officeDocument/2006/relationships/hyperlink" Target="http://www.frc272.com/" TargetMode="External" /><Relationship Id="rId8" Type="http://schemas.openxmlformats.org/officeDocument/2006/relationships/hyperlink" Target="http://www.team304.com/" TargetMode="External" /><Relationship Id="rId9" Type="http://schemas.openxmlformats.org/officeDocument/2006/relationships/hyperlink" Target="http://www.lunatecs316.org/" TargetMode="External" /><Relationship Id="rId10" Type="http://schemas.openxmlformats.org/officeDocument/2006/relationships/hyperlink" Target="http://www.team341.com/" TargetMode="External" /><Relationship Id="rId11" Type="http://schemas.openxmlformats.org/officeDocument/2006/relationships/hyperlink" Target="http://www.team357.org/" TargetMode="External" /><Relationship Id="rId12" Type="http://schemas.openxmlformats.org/officeDocument/2006/relationships/hyperlink" Target="http://www.2trainrobotics.org/" TargetMode="External" /><Relationship Id="rId13" Type="http://schemas.openxmlformats.org/officeDocument/2006/relationships/hyperlink" Target="http://www.moe365.org/" TargetMode="External" /><Relationship Id="rId14" Type="http://schemas.openxmlformats.org/officeDocument/2006/relationships/hyperlink" Target="http://www.sdst.org/shs/robotics/" TargetMode="External" /><Relationship Id="rId15" Type="http://schemas.openxmlformats.org/officeDocument/2006/relationships/hyperlink" Target="http://www.firebirds433.com/" TargetMode="External" /><Relationship Id="rId16" Type="http://schemas.openxmlformats.org/officeDocument/2006/relationships/hyperlink" Target="http://www.team484.org/" TargetMode="External" /><Relationship Id="rId17" Type="http://schemas.openxmlformats.org/officeDocument/2006/relationships/hyperlink" Target="http://www.team486.com/" TargetMode="External" /><Relationship Id="rId18" Type="http://schemas.openxmlformats.org/officeDocument/2006/relationships/hyperlink" Target="http://cms.team639.org/" TargetMode="External" /><Relationship Id="rId19" Type="http://schemas.openxmlformats.org/officeDocument/2006/relationships/hyperlink" Target="http://www.team708.org/" TargetMode="External" /><Relationship Id="rId20" Type="http://schemas.openxmlformats.org/officeDocument/2006/relationships/hyperlink" Target="http://robotics.agnesirwin.org/ftf.htm" TargetMode="External" /><Relationship Id="rId21" Type="http://schemas.openxmlformats.org/officeDocument/2006/relationships/hyperlink" Target="http://www.grater.com/RoboticsHome.htm" TargetMode="External" /><Relationship Id="rId22" Type="http://schemas.openxmlformats.org/officeDocument/2006/relationships/hyperlink" Target="http://team834.org/index.htm" TargetMode="External" /><Relationship Id="rId23" Type="http://schemas.openxmlformats.org/officeDocument/2006/relationships/hyperlink" Target="http://www.chestnuthillacademy.org/podium/default.aspx?t=129222&amp;rc=0" TargetMode="External" /><Relationship Id="rId24" Type="http://schemas.openxmlformats.org/officeDocument/2006/relationships/hyperlink" Target="http://www.team1370.org/" TargetMode="External" /><Relationship Id="rId25" Type="http://schemas.openxmlformats.org/officeDocument/2006/relationships/hyperlink" Target="http://www.weatherlyrobotics.org/" TargetMode="External" /><Relationship Id="rId26" Type="http://schemas.openxmlformats.org/officeDocument/2006/relationships/hyperlink" Target="http://irondevils.lrhsd.org/Iron_Devils.html" TargetMode="External" /><Relationship Id="rId27" Type="http://schemas.openxmlformats.org/officeDocument/2006/relationships/hyperlink" Target="http://dawgma.lmtechclub.org/" TargetMode="External" /><Relationship Id="rId28" Type="http://schemas.openxmlformats.org/officeDocument/2006/relationships/hyperlink" Target="http://robotics1791.bappy.com/index.html" TargetMode="External" /><Relationship Id="rId29" Type="http://schemas.openxmlformats.org/officeDocument/2006/relationships/hyperlink" Target="http://www.team1980.org/" TargetMode="External" /><Relationship Id="rId30" Type="http://schemas.openxmlformats.org/officeDocument/2006/relationships/hyperlink" Target="http://www.robo-lions.org/" TargetMode="External" /><Relationship Id="rId31" Type="http://schemas.openxmlformats.org/officeDocument/2006/relationships/hyperlink" Target="http://palmyrafirstteam.webs.com/" TargetMode="External" /><Relationship Id="rId32" Type="http://schemas.openxmlformats.org/officeDocument/2006/relationships/hyperlink" Target="http://cashierrobot.com/first-robotics-team-2229-roboshop/" TargetMode="External" /><Relationship Id="rId33" Type="http://schemas.openxmlformats.org/officeDocument/2006/relationships/hyperlink" Target="http://storm.lrhsd.org/" TargetMode="External" /><Relationship Id="rId34" Type="http://schemas.openxmlformats.org/officeDocument/2006/relationships/hyperlink" Target="http://team-overdrive.com/" TargetMode="External" /><Relationship Id="rId35" Type="http://schemas.openxmlformats.org/officeDocument/2006/relationships/hyperlink" Target="http://www.team3123.com/" TargetMode="External" /><Relationship Id="rId3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8"/>
  <sheetViews>
    <sheetView tabSelected="1" zoomScale="75" zoomScaleNormal="75" zoomScalePageLayoutView="0" workbookViewId="0" topLeftCell="A1">
      <pane ySplit="3" topLeftCell="A25" activePane="bottomLeft" state="frozen"/>
      <selection pane="topLeft" activeCell="A1" sqref="A1"/>
      <selection pane="bottomLeft" activeCell="S27" sqref="A27:W27"/>
    </sheetView>
  </sheetViews>
  <sheetFormatPr defaultColWidth="9.140625" defaultRowHeight="15"/>
  <cols>
    <col min="1" max="1" width="5.8515625" style="13" customWidth="1"/>
    <col min="2" max="2" width="11.7109375" style="13" customWidth="1"/>
    <col min="3" max="3" width="22.57421875" style="13" hidden="1" customWidth="1"/>
    <col min="4" max="4" width="5.28125" style="13" customWidth="1"/>
    <col min="5" max="5" width="15.00390625" style="13" customWidth="1"/>
    <col min="6" max="6" width="3.421875" style="13" bestFit="1" customWidth="1"/>
    <col min="7" max="7" width="2.8515625" style="13" bestFit="1" customWidth="1"/>
    <col min="8" max="8" width="3.00390625" style="13" bestFit="1" customWidth="1"/>
    <col min="9" max="9" width="5.421875" style="13" bestFit="1" customWidth="1"/>
    <col min="10" max="10" width="7.421875" style="13" hidden="1" customWidth="1"/>
    <col min="11" max="11" width="4.57421875" style="13" bestFit="1" customWidth="1"/>
    <col min="12" max="12" width="3.7109375" style="13" bestFit="1" customWidth="1"/>
    <col min="13" max="14" width="3.140625" style="13" bestFit="1" customWidth="1"/>
    <col min="15" max="15" width="10.28125" style="13" customWidth="1"/>
    <col min="16" max="16" width="8.8515625" style="13" customWidth="1"/>
    <col min="17" max="17" width="5.421875" style="16" bestFit="1" customWidth="1"/>
    <col min="18" max="18" width="9.140625" style="13" hidden="1" customWidth="1"/>
    <col min="19" max="19" width="0.85546875" style="13" customWidth="1"/>
    <col min="20" max="20" width="8.57421875" style="13" customWidth="1"/>
    <col min="21" max="21" width="2.28125" style="13" bestFit="1" customWidth="1"/>
    <col min="22" max="16384" width="9.140625" style="13" customWidth="1"/>
  </cols>
  <sheetData>
    <row r="1" spans="2:24" ht="15" customHeight="1">
      <c r="B1" s="26" t="s">
        <v>95</v>
      </c>
      <c r="D1" s="27" t="s">
        <v>94</v>
      </c>
      <c r="E1" s="27"/>
      <c r="F1" s="30" t="s">
        <v>103</v>
      </c>
      <c r="G1" s="30"/>
      <c r="H1" s="30"/>
      <c r="I1" s="28" t="s">
        <v>132</v>
      </c>
      <c r="J1" s="28"/>
      <c r="K1" s="28"/>
      <c r="L1" s="28"/>
      <c r="M1" s="15"/>
      <c r="N1" s="18"/>
      <c r="Q1" s="39" t="s">
        <v>156</v>
      </c>
      <c r="R1" s="39"/>
      <c r="S1" s="39"/>
      <c r="T1" s="39"/>
      <c r="U1" s="39"/>
      <c r="V1" s="39"/>
      <c r="W1" s="39"/>
      <c r="X1" s="12"/>
    </row>
    <row r="2" spans="1:24" ht="25.5" customHeight="1">
      <c r="A2" s="23" t="s">
        <v>0</v>
      </c>
      <c r="B2" s="23" t="s">
        <v>2</v>
      </c>
      <c r="C2" s="25"/>
      <c r="D2" s="23" t="s">
        <v>29</v>
      </c>
      <c r="E2" s="22" t="s">
        <v>134</v>
      </c>
      <c r="F2" s="23" t="s">
        <v>3</v>
      </c>
      <c r="G2" s="23"/>
      <c r="H2" s="23"/>
      <c r="I2" s="23"/>
      <c r="J2" s="23"/>
      <c r="K2" s="24"/>
      <c r="L2" s="22" t="s">
        <v>4</v>
      </c>
      <c r="M2" s="23"/>
      <c r="N2" s="23"/>
      <c r="O2" s="22" t="s">
        <v>100</v>
      </c>
      <c r="P2" s="23" t="s">
        <v>144</v>
      </c>
      <c r="Q2" s="62" t="s">
        <v>129</v>
      </c>
      <c r="R2" s="12" t="s">
        <v>106</v>
      </c>
      <c r="S2" s="17" t="s">
        <v>147</v>
      </c>
      <c r="T2" s="17"/>
      <c r="U2" s="17"/>
      <c r="V2" s="17"/>
      <c r="W2" s="17"/>
      <c r="X2" s="35"/>
    </row>
    <row r="3" spans="1:24" ht="13.5" thickBot="1">
      <c r="A3" s="63"/>
      <c r="B3" s="63"/>
      <c r="C3" s="64" t="s">
        <v>1</v>
      </c>
      <c r="D3" s="63"/>
      <c r="E3" s="65"/>
      <c r="F3" s="64" t="s">
        <v>136</v>
      </c>
      <c r="G3" s="64" t="s">
        <v>137</v>
      </c>
      <c r="H3" s="64" t="s">
        <v>138</v>
      </c>
      <c r="I3" s="64" t="s">
        <v>139</v>
      </c>
      <c r="J3" s="64" t="s">
        <v>5</v>
      </c>
      <c r="K3" s="64" t="s">
        <v>140</v>
      </c>
      <c r="L3" s="66" t="s">
        <v>142</v>
      </c>
      <c r="M3" s="64" t="s">
        <v>141</v>
      </c>
      <c r="N3" s="64" t="s">
        <v>143</v>
      </c>
      <c r="O3" s="65"/>
      <c r="P3" s="63"/>
      <c r="Q3" s="67"/>
      <c r="R3" s="68"/>
      <c r="S3" s="69"/>
      <c r="T3" s="69"/>
      <c r="U3" s="69"/>
      <c r="V3" s="69"/>
      <c r="W3" s="69"/>
      <c r="X3" s="35"/>
    </row>
    <row r="4" spans="1:24" ht="25.5">
      <c r="A4" s="60">
        <v>56</v>
      </c>
      <c r="B4" s="40" t="s">
        <v>19</v>
      </c>
      <c r="C4" s="31" t="s">
        <v>20</v>
      </c>
      <c r="D4" s="31">
        <v>1997</v>
      </c>
      <c r="E4" s="41" t="s">
        <v>34</v>
      </c>
      <c r="F4" s="31">
        <v>3</v>
      </c>
      <c r="G4" s="31">
        <v>3</v>
      </c>
      <c r="H4" s="31">
        <v>3</v>
      </c>
      <c r="I4" s="31">
        <v>23</v>
      </c>
      <c r="J4" s="31">
        <v>9</v>
      </c>
      <c r="K4" s="42">
        <f>IF(R4=0,".",I4/R4)</f>
        <v>0.3770491803278688</v>
      </c>
      <c r="L4" s="41">
        <v>65</v>
      </c>
      <c r="M4" s="31">
        <v>24</v>
      </c>
      <c r="N4" s="31">
        <v>6</v>
      </c>
      <c r="O4" s="41" t="s">
        <v>99</v>
      </c>
      <c r="P4" s="31" t="s">
        <v>115</v>
      </c>
      <c r="Q4" s="43">
        <f>22/13</f>
        <v>1.6923076923076923</v>
      </c>
      <c r="R4" s="31">
        <v>61</v>
      </c>
      <c r="S4" s="59"/>
      <c r="T4" s="59"/>
      <c r="U4" s="59"/>
      <c r="V4" s="59"/>
      <c r="W4" s="59"/>
      <c r="X4" s="12"/>
    </row>
    <row r="5" spans="1:24" ht="12.75">
      <c r="A5" s="44">
        <v>84</v>
      </c>
      <c r="B5" s="33" t="s">
        <v>78</v>
      </c>
      <c r="C5" s="32"/>
      <c r="D5" s="32">
        <v>1998</v>
      </c>
      <c r="E5" s="45" t="s">
        <v>39</v>
      </c>
      <c r="F5" s="36" t="s">
        <v>39</v>
      </c>
      <c r="G5" s="36"/>
      <c r="H5" s="36"/>
      <c r="I5" s="36"/>
      <c r="J5" s="32"/>
      <c r="K5" s="46" t="str">
        <f>IF(R5=0,".",I5/R5)</f>
        <v>.</v>
      </c>
      <c r="L5" s="47" t="s">
        <v>39</v>
      </c>
      <c r="M5" s="36"/>
      <c r="N5" s="36"/>
      <c r="O5" s="45"/>
      <c r="P5" s="32" t="s">
        <v>116</v>
      </c>
      <c r="Q5" s="48">
        <f>7/12</f>
        <v>0.5833333333333334</v>
      </c>
      <c r="R5" s="32"/>
      <c r="S5" s="36"/>
      <c r="T5" s="36"/>
      <c r="U5" s="36"/>
      <c r="V5" s="36"/>
      <c r="W5" s="36"/>
      <c r="X5" s="12"/>
    </row>
    <row r="6" spans="1:24" ht="12.75">
      <c r="A6" s="44">
        <v>87</v>
      </c>
      <c r="B6" s="33" t="s">
        <v>26</v>
      </c>
      <c r="C6" s="32" t="s">
        <v>27</v>
      </c>
      <c r="D6" s="32">
        <v>1997</v>
      </c>
      <c r="E6" s="45" t="s">
        <v>28</v>
      </c>
      <c r="F6" s="32">
        <v>5</v>
      </c>
      <c r="G6" s="32">
        <v>6</v>
      </c>
      <c r="H6" s="32">
        <v>0</v>
      </c>
      <c r="I6" s="32">
        <v>30</v>
      </c>
      <c r="J6" s="32"/>
      <c r="K6" s="46">
        <f>IF(R6=0,".",I6/R6)</f>
        <v>0.6</v>
      </c>
      <c r="L6" s="45">
        <v>89</v>
      </c>
      <c r="M6" s="32">
        <v>14</v>
      </c>
      <c r="N6" s="49">
        <v>6</v>
      </c>
      <c r="O6" s="45"/>
      <c r="P6" s="32" t="s">
        <v>117</v>
      </c>
      <c r="Q6" s="48">
        <f>8/13</f>
        <v>0.6153846153846154</v>
      </c>
      <c r="R6" s="32">
        <v>50</v>
      </c>
      <c r="S6" s="36"/>
      <c r="T6" s="36"/>
      <c r="U6" s="36"/>
      <c r="V6" s="36"/>
      <c r="W6" s="36"/>
      <c r="X6" s="12"/>
    </row>
    <row r="7" spans="1:24" ht="25.5">
      <c r="A7" s="50">
        <v>103</v>
      </c>
      <c r="B7" s="33" t="s">
        <v>30</v>
      </c>
      <c r="C7" s="32"/>
      <c r="D7" s="32">
        <v>1997</v>
      </c>
      <c r="E7" s="45" t="s">
        <v>33</v>
      </c>
      <c r="F7" s="32">
        <v>8</v>
      </c>
      <c r="G7" s="32">
        <v>2</v>
      </c>
      <c r="H7" s="32">
        <v>3</v>
      </c>
      <c r="I7" s="32">
        <v>5</v>
      </c>
      <c r="J7" s="32"/>
      <c r="K7" s="46">
        <f>IF(R7=0,".",I7/R7)</f>
        <v>0.09259259259259259</v>
      </c>
      <c r="L7" s="45">
        <v>151</v>
      </c>
      <c r="M7" s="32">
        <v>54</v>
      </c>
      <c r="N7" s="49">
        <v>0</v>
      </c>
      <c r="O7" s="45" t="s">
        <v>101</v>
      </c>
      <c r="P7" s="32" t="s">
        <v>118</v>
      </c>
      <c r="Q7" s="48">
        <f>21/13</f>
        <v>1.6153846153846154</v>
      </c>
      <c r="R7" s="32">
        <v>54</v>
      </c>
      <c r="S7" s="36"/>
      <c r="T7" s="36"/>
      <c r="U7" s="36"/>
      <c r="V7" s="36"/>
      <c r="W7" s="36"/>
      <c r="X7" s="12"/>
    </row>
    <row r="8" spans="1:24" ht="25.5">
      <c r="A8" s="51">
        <v>204</v>
      </c>
      <c r="B8" s="33" t="s">
        <v>35</v>
      </c>
      <c r="C8" s="32"/>
      <c r="D8" s="32">
        <v>1998</v>
      </c>
      <c r="E8" s="45" t="s">
        <v>28</v>
      </c>
      <c r="F8" s="32">
        <v>5</v>
      </c>
      <c r="G8" s="32">
        <v>5</v>
      </c>
      <c r="H8" s="32">
        <v>1</v>
      </c>
      <c r="I8" s="32">
        <v>23</v>
      </c>
      <c r="J8" s="32"/>
      <c r="K8" s="46">
        <f>IF(R8=0,".",I8/R8)</f>
        <v>0.46</v>
      </c>
      <c r="L8" s="45">
        <v>93</v>
      </c>
      <c r="M8" s="32">
        <v>20</v>
      </c>
      <c r="N8" s="49">
        <v>8</v>
      </c>
      <c r="O8" s="45"/>
      <c r="P8" s="32" t="s">
        <v>79</v>
      </c>
      <c r="Q8" s="48">
        <f>1/12</f>
        <v>0.08333333333333333</v>
      </c>
      <c r="R8" s="32">
        <v>50</v>
      </c>
      <c r="S8" s="36"/>
      <c r="T8" s="36"/>
      <c r="U8" s="36"/>
      <c r="V8" s="36"/>
      <c r="W8" s="36"/>
      <c r="X8" s="12"/>
    </row>
    <row r="9" spans="1:24" ht="25.5">
      <c r="A9" s="44">
        <v>223</v>
      </c>
      <c r="B9" s="33" t="s">
        <v>36</v>
      </c>
      <c r="C9" s="32"/>
      <c r="D9" s="32">
        <v>1999</v>
      </c>
      <c r="E9" s="45" t="s">
        <v>34</v>
      </c>
      <c r="F9" s="32">
        <v>4</v>
      </c>
      <c r="G9" s="32">
        <v>7</v>
      </c>
      <c r="H9" s="32">
        <v>1</v>
      </c>
      <c r="I9" s="32">
        <v>15</v>
      </c>
      <c r="J9" s="32">
        <v>9</v>
      </c>
      <c r="K9" s="46">
        <f>IF(R9=0,".",I9/R9)</f>
        <v>0.2459016393442623</v>
      </c>
      <c r="L9" s="45">
        <v>70</v>
      </c>
      <c r="M9" s="32">
        <v>18</v>
      </c>
      <c r="N9" s="32">
        <v>4</v>
      </c>
      <c r="O9" s="45" t="s">
        <v>97</v>
      </c>
      <c r="P9" s="32" t="s">
        <v>39</v>
      </c>
      <c r="Q9" s="48">
        <f>1/11</f>
        <v>0.09090909090909091</v>
      </c>
      <c r="R9" s="32">
        <v>61</v>
      </c>
      <c r="S9" s="36"/>
      <c r="T9" s="36"/>
      <c r="U9" s="36"/>
      <c r="V9" s="36"/>
      <c r="W9" s="36"/>
      <c r="X9" s="12"/>
    </row>
    <row r="10" spans="1:24" ht="25.5">
      <c r="A10" s="44">
        <v>272</v>
      </c>
      <c r="B10" s="33" t="s">
        <v>37</v>
      </c>
      <c r="C10" s="32"/>
      <c r="D10" s="32">
        <v>1998</v>
      </c>
      <c r="E10" s="45" t="s">
        <v>28</v>
      </c>
      <c r="F10" s="32">
        <v>4</v>
      </c>
      <c r="G10" s="32">
        <v>8</v>
      </c>
      <c r="H10" s="32">
        <v>1</v>
      </c>
      <c r="I10" s="32">
        <v>16</v>
      </c>
      <c r="J10" s="32"/>
      <c r="K10" s="46">
        <f>IF(R10=0,".",I10/R10)</f>
        <v>0.32</v>
      </c>
      <c r="L10" s="45">
        <v>102</v>
      </c>
      <c r="M10" s="32">
        <v>28</v>
      </c>
      <c r="N10" s="49">
        <v>4</v>
      </c>
      <c r="O10" s="45" t="s">
        <v>97</v>
      </c>
      <c r="P10" s="32" t="s">
        <v>119</v>
      </c>
      <c r="Q10" s="48">
        <f>13/12</f>
        <v>1.0833333333333333</v>
      </c>
      <c r="R10" s="32">
        <v>50</v>
      </c>
      <c r="S10" s="36"/>
      <c r="T10" s="36"/>
      <c r="U10" s="36"/>
      <c r="V10" s="36"/>
      <c r="W10" s="36"/>
      <c r="X10" s="12"/>
    </row>
    <row r="11" spans="1:24" ht="12.75">
      <c r="A11" s="51">
        <v>304</v>
      </c>
      <c r="B11" s="33" t="s">
        <v>38</v>
      </c>
      <c r="C11" s="32"/>
      <c r="D11" s="32">
        <v>1999</v>
      </c>
      <c r="E11" s="45" t="s">
        <v>39</v>
      </c>
      <c r="F11" s="36" t="s">
        <v>39</v>
      </c>
      <c r="G11" s="36"/>
      <c r="H11" s="36"/>
      <c r="I11" s="36"/>
      <c r="J11" s="32"/>
      <c r="K11" s="46" t="str">
        <f>IF(R11=0,".",I11/R11)</f>
        <v>.</v>
      </c>
      <c r="L11" s="47" t="s">
        <v>39</v>
      </c>
      <c r="M11" s="36"/>
      <c r="N11" s="36"/>
      <c r="O11" s="45"/>
      <c r="P11" s="32" t="s">
        <v>108</v>
      </c>
      <c r="Q11" s="48">
        <f>1/11</f>
        <v>0.09090909090909091</v>
      </c>
      <c r="R11" s="32"/>
      <c r="S11" s="36"/>
      <c r="T11" s="36"/>
      <c r="U11" s="36"/>
      <c r="V11" s="36"/>
      <c r="W11" s="36"/>
      <c r="X11" s="12"/>
    </row>
    <row r="12" spans="1:24" ht="12.75">
      <c r="A12" s="52">
        <v>316</v>
      </c>
      <c r="B12" s="33" t="s">
        <v>40</v>
      </c>
      <c r="C12" s="32"/>
      <c r="D12" s="32">
        <v>1999</v>
      </c>
      <c r="E12" s="45" t="s">
        <v>41</v>
      </c>
      <c r="F12" s="32">
        <v>3</v>
      </c>
      <c r="G12" s="32">
        <v>6</v>
      </c>
      <c r="H12" s="32">
        <v>1</v>
      </c>
      <c r="I12" s="32">
        <v>39</v>
      </c>
      <c r="J12" s="32">
        <v>10</v>
      </c>
      <c r="K12" s="46">
        <f>IF(R12=0,".",I12/R12)</f>
        <v>0.8863636363636364</v>
      </c>
      <c r="L12" s="45">
        <v>49</v>
      </c>
      <c r="M12" s="32">
        <v>6</v>
      </c>
      <c r="N12" s="32">
        <v>2</v>
      </c>
      <c r="O12" s="45"/>
      <c r="P12" s="32" t="s">
        <v>120</v>
      </c>
      <c r="Q12" s="48">
        <f>7/11</f>
        <v>0.6363636363636364</v>
      </c>
      <c r="R12" s="32">
        <v>44</v>
      </c>
      <c r="S12" s="36"/>
      <c r="T12" s="36"/>
      <c r="U12" s="36"/>
      <c r="V12" s="36"/>
      <c r="W12" s="36"/>
      <c r="X12" s="12"/>
    </row>
    <row r="13" spans="1:24" ht="12.75">
      <c r="A13" s="32">
        <v>321</v>
      </c>
      <c r="B13" s="33" t="s">
        <v>135</v>
      </c>
      <c r="C13" s="32"/>
      <c r="D13" s="32">
        <v>1999</v>
      </c>
      <c r="E13" s="45" t="s">
        <v>39</v>
      </c>
      <c r="F13" s="36" t="s">
        <v>39</v>
      </c>
      <c r="G13" s="36"/>
      <c r="H13" s="36"/>
      <c r="I13" s="36"/>
      <c r="J13" s="32"/>
      <c r="K13" s="46" t="str">
        <f>IF(R13=0,".",I13/R13)</f>
        <v>.</v>
      </c>
      <c r="L13" s="47" t="s">
        <v>39</v>
      </c>
      <c r="M13" s="36"/>
      <c r="N13" s="36"/>
      <c r="O13" s="45"/>
      <c r="P13" s="32" t="s">
        <v>39</v>
      </c>
      <c r="Q13" s="48">
        <v>0</v>
      </c>
      <c r="R13" s="32"/>
      <c r="S13" s="36"/>
      <c r="T13" s="36"/>
      <c r="U13" s="36"/>
      <c r="V13" s="36"/>
      <c r="W13" s="36"/>
      <c r="X13" s="12"/>
    </row>
    <row r="14" spans="1:24" ht="25.5" customHeight="1">
      <c r="A14" s="53">
        <v>341</v>
      </c>
      <c r="B14" s="33" t="s">
        <v>42</v>
      </c>
      <c r="C14" s="32"/>
      <c r="D14" s="32">
        <v>2000</v>
      </c>
      <c r="E14" s="45" t="s">
        <v>43</v>
      </c>
      <c r="F14" s="32">
        <v>12</v>
      </c>
      <c r="G14" s="32">
        <v>3</v>
      </c>
      <c r="H14" s="32">
        <v>1</v>
      </c>
      <c r="I14" s="32">
        <v>1</v>
      </c>
      <c r="J14" s="32"/>
      <c r="K14" s="46">
        <f>IF(R14=0,".",I14/R14)</f>
        <v>0.015625</v>
      </c>
      <c r="L14" s="45">
        <v>93</v>
      </c>
      <c r="M14" s="32">
        <v>20</v>
      </c>
      <c r="N14" s="49">
        <v>2</v>
      </c>
      <c r="O14" s="45" t="s">
        <v>131</v>
      </c>
      <c r="P14" s="32" t="s">
        <v>121</v>
      </c>
      <c r="Q14" s="48">
        <f>18/10</f>
        <v>1.8</v>
      </c>
      <c r="R14" s="32">
        <v>64</v>
      </c>
      <c r="S14" s="36" t="s">
        <v>148</v>
      </c>
      <c r="T14" s="36"/>
      <c r="U14" s="36"/>
      <c r="V14" s="36"/>
      <c r="W14" s="36"/>
      <c r="X14" s="12"/>
    </row>
    <row r="15" spans="1:24" ht="25.5">
      <c r="A15" s="52">
        <v>357</v>
      </c>
      <c r="B15" s="33" t="s">
        <v>44</v>
      </c>
      <c r="C15" s="32"/>
      <c r="D15" s="32">
        <v>2000</v>
      </c>
      <c r="E15" s="45" t="s">
        <v>45</v>
      </c>
      <c r="F15" s="32">
        <v>4</v>
      </c>
      <c r="G15" s="32">
        <v>5</v>
      </c>
      <c r="H15" s="32">
        <v>1</v>
      </c>
      <c r="I15" s="32">
        <v>27</v>
      </c>
      <c r="J15" s="32">
        <v>10</v>
      </c>
      <c r="K15" s="46">
        <f>IF(R15=0,".",I15/R15)</f>
        <v>0.5510204081632653</v>
      </c>
      <c r="L15" s="45">
        <v>53</v>
      </c>
      <c r="M15" s="32">
        <v>26</v>
      </c>
      <c r="N15" s="32">
        <v>4</v>
      </c>
      <c r="O15" s="45"/>
      <c r="P15" s="32" t="s">
        <v>87</v>
      </c>
      <c r="Q15" s="48">
        <f>15/10</f>
        <v>1.5</v>
      </c>
      <c r="R15" s="32">
        <v>49</v>
      </c>
      <c r="S15" s="36"/>
      <c r="T15" s="36"/>
      <c r="U15" s="36"/>
      <c r="V15" s="36"/>
      <c r="W15" s="36"/>
      <c r="X15" s="12"/>
    </row>
    <row r="16" spans="1:24" ht="25.5">
      <c r="A16" s="53">
        <v>365</v>
      </c>
      <c r="B16" s="33" t="s">
        <v>25</v>
      </c>
      <c r="C16" s="32"/>
      <c r="D16" s="32">
        <v>2000</v>
      </c>
      <c r="E16" s="45" t="s">
        <v>46</v>
      </c>
      <c r="F16" s="32">
        <v>11</v>
      </c>
      <c r="G16" s="32">
        <v>5</v>
      </c>
      <c r="H16" s="32">
        <v>0</v>
      </c>
      <c r="I16" s="32">
        <v>4</v>
      </c>
      <c r="J16" s="32"/>
      <c r="K16" s="46">
        <f>IF(R16=0,".",I16/R16)</f>
        <v>0.08</v>
      </c>
      <c r="L16" s="45">
        <v>138</v>
      </c>
      <c r="M16" s="32">
        <v>38</v>
      </c>
      <c r="N16" s="49">
        <v>4</v>
      </c>
      <c r="O16" s="45" t="s">
        <v>99</v>
      </c>
      <c r="P16" s="32" t="s">
        <v>88</v>
      </c>
      <c r="Q16" s="48">
        <f>30/10</f>
        <v>3</v>
      </c>
      <c r="R16" s="32">
        <v>50</v>
      </c>
      <c r="S16" s="36"/>
      <c r="T16" s="36"/>
      <c r="U16" s="36"/>
      <c r="V16" s="36"/>
      <c r="W16" s="36"/>
      <c r="X16" s="12"/>
    </row>
    <row r="17" spans="1:24" ht="25.5">
      <c r="A17" s="44">
        <v>395</v>
      </c>
      <c r="B17" s="33" t="s">
        <v>133</v>
      </c>
      <c r="C17" s="32"/>
      <c r="D17" s="32">
        <v>2000</v>
      </c>
      <c r="E17" s="45" t="s">
        <v>47</v>
      </c>
      <c r="F17" s="32">
        <v>2</v>
      </c>
      <c r="G17" s="32">
        <v>6</v>
      </c>
      <c r="H17" s="32">
        <v>2</v>
      </c>
      <c r="I17" s="32">
        <v>45</v>
      </c>
      <c r="J17" s="32"/>
      <c r="K17" s="46">
        <f>IF(R17=0,".",I17/R17)</f>
        <v>0.703125</v>
      </c>
      <c r="L17" s="45">
        <v>36</v>
      </c>
      <c r="M17" s="32">
        <v>8</v>
      </c>
      <c r="N17" s="49">
        <v>0</v>
      </c>
      <c r="O17" s="45" t="s">
        <v>102</v>
      </c>
      <c r="P17" s="32" t="s">
        <v>89</v>
      </c>
      <c r="Q17" s="48">
        <f>16/10</f>
        <v>1.6</v>
      </c>
      <c r="R17" s="32">
        <v>64</v>
      </c>
      <c r="S17" s="36"/>
      <c r="T17" s="36"/>
      <c r="U17" s="36"/>
      <c r="V17" s="36"/>
      <c r="W17" s="36"/>
      <c r="X17" s="11"/>
    </row>
    <row r="18" spans="1:24" ht="25.5">
      <c r="A18" s="51">
        <v>423</v>
      </c>
      <c r="B18" s="33" t="s">
        <v>48</v>
      </c>
      <c r="C18" s="32"/>
      <c r="D18" s="32">
        <v>2000</v>
      </c>
      <c r="E18" s="45" t="s">
        <v>21</v>
      </c>
      <c r="F18" s="32">
        <v>2</v>
      </c>
      <c r="G18" s="32">
        <v>7</v>
      </c>
      <c r="H18" s="32">
        <v>0</v>
      </c>
      <c r="I18" s="32">
        <v>43</v>
      </c>
      <c r="J18" s="32">
        <v>8</v>
      </c>
      <c r="K18" s="46">
        <f>IF(R18=0,".",I18/R18)</f>
        <v>0.7049180327868853</v>
      </c>
      <c r="L18" s="45">
        <v>54</v>
      </c>
      <c r="M18" s="32">
        <v>16</v>
      </c>
      <c r="N18" s="32">
        <v>6</v>
      </c>
      <c r="O18" s="45"/>
      <c r="P18" s="32" t="s">
        <v>109</v>
      </c>
      <c r="Q18" s="48">
        <f>1/10</f>
        <v>0.1</v>
      </c>
      <c r="R18" s="32">
        <v>61</v>
      </c>
      <c r="S18" s="36"/>
      <c r="T18" s="36"/>
      <c r="U18" s="36"/>
      <c r="V18" s="36"/>
      <c r="W18" s="36"/>
      <c r="X18" s="12"/>
    </row>
    <row r="19" spans="1:24" ht="25.5">
      <c r="A19" s="50">
        <v>433</v>
      </c>
      <c r="B19" s="33" t="s">
        <v>49</v>
      </c>
      <c r="C19" s="32"/>
      <c r="D19" s="32">
        <v>2000</v>
      </c>
      <c r="E19" s="45" t="s">
        <v>50</v>
      </c>
      <c r="F19" s="32">
        <v>4</v>
      </c>
      <c r="G19" s="32">
        <v>10</v>
      </c>
      <c r="H19" s="32">
        <v>0</v>
      </c>
      <c r="I19" s="32">
        <v>16</v>
      </c>
      <c r="J19" s="32"/>
      <c r="K19" s="46">
        <f>IF(R19=0,".",I19/R19)</f>
        <v>0.5161290322580645</v>
      </c>
      <c r="L19" s="45">
        <v>124</v>
      </c>
      <c r="M19" s="32">
        <v>26</v>
      </c>
      <c r="N19" s="49">
        <v>2</v>
      </c>
      <c r="O19" s="45" t="s">
        <v>104</v>
      </c>
      <c r="P19" s="32" t="s">
        <v>91</v>
      </c>
      <c r="Q19" s="48">
        <f>9/10</f>
        <v>0.9</v>
      </c>
      <c r="R19" s="32">
        <v>31</v>
      </c>
      <c r="S19" s="36"/>
      <c r="T19" s="36"/>
      <c r="U19" s="36"/>
      <c r="V19" s="36"/>
      <c r="W19" s="36"/>
      <c r="X19" s="12"/>
    </row>
    <row r="20" spans="1:24" ht="12.75">
      <c r="A20" s="51">
        <v>484</v>
      </c>
      <c r="B20" s="33" t="s">
        <v>51</v>
      </c>
      <c r="C20" s="32"/>
      <c r="D20" s="32">
        <v>2000</v>
      </c>
      <c r="E20" s="45" t="s">
        <v>28</v>
      </c>
      <c r="F20" s="32">
        <v>5</v>
      </c>
      <c r="G20" s="32">
        <v>4</v>
      </c>
      <c r="H20" s="32">
        <v>2</v>
      </c>
      <c r="I20" s="32">
        <v>34</v>
      </c>
      <c r="J20" s="32"/>
      <c r="K20" s="46">
        <f>IF(R20=0,".",I20/R20)</f>
        <v>0.68</v>
      </c>
      <c r="L20" s="45">
        <v>85</v>
      </c>
      <c r="M20" s="32">
        <v>10</v>
      </c>
      <c r="N20" s="49">
        <v>0</v>
      </c>
      <c r="O20" s="45"/>
      <c r="P20" s="32" t="s">
        <v>90</v>
      </c>
      <c r="Q20" s="48">
        <f>6/10</f>
        <v>0.6</v>
      </c>
      <c r="R20" s="32">
        <v>50</v>
      </c>
      <c r="S20" s="36"/>
      <c r="T20" s="36"/>
      <c r="U20" s="36"/>
      <c r="V20" s="36"/>
      <c r="W20" s="36"/>
      <c r="X20" s="12"/>
    </row>
    <row r="21" spans="1:24" ht="25.5">
      <c r="A21" s="44">
        <v>486</v>
      </c>
      <c r="B21" s="33" t="s">
        <v>52</v>
      </c>
      <c r="C21" s="32"/>
      <c r="D21" s="32">
        <v>2000</v>
      </c>
      <c r="E21" s="45" t="s">
        <v>21</v>
      </c>
      <c r="F21" s="32">
        <v>5</v>
      </c>
      <c r="G21" s="32">
        <v>4</v>
      </c>
      <c r="H21" s="32">
        <v>0</v>
      </c>
      <c r="I21" s="32">
        <v>18</v>
      </c>
      <c r="J21" s="32">
        <v>9</v>
      </c>
      <c r="K21" s="46">
        <f>IF(R21=0,".",I21/R21)</f>
        <v>0.29508196721311475</v>
      </c>
      <c r="L21" s="45">
        <v>68</v>
      </c>
      <c r="M21" s="32">
        <v>14</v>
      </c>
      <c r="N21" s="32">
        <v>4</v>
      </c>
      <c r="O21" s="45"/>
      <c r="P21" s="32" t="s">
        <v>86</v>
      </c>
      <c r="Q21" s="48">
        <f>7/10</f>
        <v>0.7</v>
      </c>
      <c r="R21" s="32">
        <v>61</v>
      </c>
      <c r="S21" s="36"/>
      <c r="T21" s="36"/>
      <c r="U21" s="36"/>
      <c r="V21" s="36"/>
      <c r="W21" s="36"/>
      <c r="X21" s="12"/>
    </row>
    <row r="22" spans="1:24" ht="12.75">
      <c r="A22" s="44">
        <v>639</v>
      </c>
      <c r="B22" s="33" t="s">
        <v>53</v>
      </c>
      <c r="C22" s="32"/>
      <c r="D22" s="32">
        <v>2001</v>
      </c>
      <c r="E22" s="45" t="s">
        <v>41</v>
      </c>
      <c r="F22" s="32">
        <v>4</v>
      </c>
      <c r="G22" s="32">
        <v>6</v>
      </c>
      <c r="H22" s="32">
        <v>2</v>
      </c>
      <c r="I22" s="32">
        <v>27</v>
      </c>
      <c r="J22" s="32">
        <v>8</v>
      </c>
      <c r="K22" s="46">
        <f>IF(R22=0,".",I22/R22)</f>
        <v>0.6136363636363636</v>
      </c>
      <c r="L22" s="45">
        <v>60</v>
      </c>
      <c r="M22" s="32">
        <v>26</v>
      </c>
      <c r="N22" s="32">
        <v>0</v>
      </c>
      <c r="O22" s="45" t="s">
        <v>102</v>
      </c>
      <c r="P22" s="32" t="s">
        <v>122</v>
      </c>
      <c r="Q22" s="48">
        <f>9/9</f>
        <v>1</v>
      </c>
      <c r="R22" s="32">
        <v>44</v>
      </c>
      <c r="S22" s="36"/>
      <c r="T22" s="36"/>
      <c r="U22" s="36"/>
      <c r="V22" s="36"/>
      <c r="W22" s="36"/>
      <c r="X22" s="12"/>
    </row>
    <row r="23" spans="1:24" ht="25.5">
      <c r="A23" s="44">
        <v>708</v>
      </c>
      <c r="B23" s="33" t="s">
        <v>54</v>
      </c>
      <c r="C23" s="32"/>
      <c r="D23" s="32">
        <v>2001</v>
      </c>
      <c r="E23" s="45" t="s">
        <v>28</v>
      </c>
      <c r="F23" s="32">
        <v>4</v>
      </c>
      <c r="G23" s="32">
        <v>7</v>
      </c>
      <c r="H23" s="32">
        <v>2</v>
      </c>
      <c r="I23" s="32">
        <v>35</v>
      </c>
      <c r="J23" s="32"/>
      <c r="K23" s="46">
        <f>IF(R23=0,".",I23/R23)</f>
        <v>0.7</v>
      </c>
      <c r="L23" s="45">
        <v>83</v>
      </c>
      <c r="M23" s="32">
        <v>18</v>
      </c>
      <c r="N23" s="49">
        <v>2</v>
      </c>
      <c r="O23" s="45" t="s">
        <v>97</v>
      </c>
      <c r="P23" s="32" t="s">
        <v>110</v>
      </c>
      <c r="Q23" s="48">
        <f>1/9</f>
        <v>0.1111111111111111</v>
      </c>
      <c r="R23" s="32">
        <v>50</v>
      </c>
      <c r="S23" s="36"/>
      <c r="T23" s="36"/>
      <c r="U23" s="36"/>
      <c r="V23" s="36"/>
      <c r="W23" s="36"/>
      <c r="X23" s="12"/>
    </row>
    <row r="24" spans="1:24" ht="25.5">
      <c r="A24" s="44">
        <v>709</v>
      </c>
      <c r="B24" s="33" t="s">
        <v>55</v>
      </c>
      <c r="C24" s="32"/>
      <c r="D24" s="32">
        <v>2001</v>
      </c>
      <c r="E24" s="45" t="s">
        <v>56</v>
      </c>
      <c r="F24" s="32">
        <v>4</v>
      </c>
      <c r="G24" s="32">
        <v>7</v>
      </c>
      <c r="H24" s="32">
        <v>1</v>
      </c>
      <c r="I24" s="32">
        <v>4</v>
      </c>
      <c r="J24" s="32">
        <v>9</v>
      </c>
      <c r="K24" s="46">
        <f>IF(R24=0,".",I24/R24)</f>
        <v>0.0625</v>
      </c>
      <c r="L24" s="45">
        <v>80</v>
      </c>
      <c r="M24" s="32">
        <v>30</v>
      </c>
      <c r="N24" s="32">
        <v>2</v>
      </c>
      <c r="O24" s="45" t="s">
        <v>97</v>
      </c>
      <c r="P24" s="32" t="s">
        <v>85</v>
      </c>
      <c r="Q24" s="48">
        <f>1/9</f>
        <v>0.1111111111111111</v>
      </c>
      <c r="R24" s="32">
        <v>64</v>
      </c>
      <c r="S24" s="36"/>
      <c r="T24" s="36"/>
      <c r="U24" s="36"/>
      <c r="V24" s="36"/>
      <c r="W24" s="36"/>
      <c r="X24" s="12"/>
    </row>
    <row r="25" spans="1:24" ht="25.5">
      <c r="A25" s="53">
        <v>816</v>
      </c>
      <c r="B25" s="33" t="s">
        <v>57</v>
      </c>
      <c r="C25" s="32"/>
      <c r="D25" s="32">
        <v>2002</v>
      </c>
      <c r="E25" s="45" t="s">
        <v>58</v>
      </c>
      <c r="F25" s="32">
        <v>9</v>
      </c>
      <c r="G25" s="32">
        <v>8</v>
      </c>
      <c r="H25" s="32">
        <v>0</v>
      </c>
      <c r="I25" s="32">
        <v>48</v>
      </c>
      <c r="J25" s="32">
        <v>9</v>
      </c>
      <c r="K25" s="46">
        <f>IF(R25=0,".",I25/R25)</f>
        <v>0.75</v>
      </c>
      <c r="L25" s="45">
        <v>50</v>
      </c>
      <c r="M25" s="32">
        <v>14</v>
      </c>
      <c r="N25" s="32">
        <v>4</v>
      </c>
      <c r="O25" s="45" t="s">
        <v>98</v>
      </c>
      <c r="P25" s="32" t="s">
        <v>123</v>
      </c>
      <c r="Q25" s="48">
        <f>3/8</f>
        <v>0.375</v>
      </c>
      <c r="R25" s="32">
        <v>64</v>
      </c>
      <c r="S25" s="36"/>
      <c r="T25" s="36"/>
      <c r="U25" s="36"/>
      <c r="V25" s="36"/>
      <c r="W25" s="36"/>
      <c r="X25" s="12"/>
    </row>
    <row r="26" spans="1:24" ht="12.75">
      <c r="A26" s="61">
        <v>834</v>
      </c>
      <c r="B26" s="54" t="s">
        <v>59</v>
      </c>
      <c r="C26" s="34"/>
      <c r="D26" s="34">
        <v>2002</v>
      </c>
      <c r="E26" s="55" t="s">
        <v>56</v>
      </c>
      <c r="F26" s="34">
        <v>4</v>
      </c>
      <c r="G26" s="34">
        <v>3</v>
      </c>
      <c r="H26" s="34">
        <v>2</v>
      </c>
      <c r="I26" s="34">
        <v>29</v>
      </c>
      <c r="J26" s="34">
        <v>9</v>
      </c>
      <c r="K26" s="57">
        <f>IF(R26=0,".",I26/R26)</f>
        <v>0.453125</v>
      </c>
      <c r="L26" s="55">
        <v>62</v>
      </c>
      <c r="M26" s="34">
        <v>20</v>
      </c>
      <c r="N26" s="34">
        <v>2</v>
      </c>
      <c r="O26" s="55"/>
      <c r="P26" s="34" t="s">
        <v>124</v>
      </c>
      <c r="Q26" s="58">
        <f>5/8</f>
        <v>0.625</v>
      </c>
      <c r="R26" s="34">
        <v>64</v>
      </c>
      <c r="S26" s="56"/>
      <c r="T26" s="56"/>
      <c r="U26" s="56"/>
      <c r="V26" s="56"/>
      <c r="W26" s="56"/>
      <c r="X26" s="12"/>
    </row>
    <row r="27" spans="1:24" ht="13.5" thickBot="1">
      <c r="A27" s="72" t="s">
        <v>149</v>
      </c>
      <c r="B27" s="73" t="s">
        <v>150</v>
      </c>
      <c r="C27" s="73"/>
      <c r="D27" s="73" t="s">
        <v>151</v>
      </c>
      <c r="E27" s="74" t="s">
        <v>152</v>
      </c>
      <c r="F27" s="73" t="s">
        <v>136</v>
      </c>
      <c r="G27" s="73" t="s">
        <v>137</v>
      </c>
      <c r="H27" s="73" t="s">
        <v>138</v>
      </c>
      <c r="I27" s="73" t="s">
        <v>139</v>
      </c>
      <c r="J27" s="73"/>
      <c r="K27" s="75" t="s">
        <v>140</v>
      </c>
      <c r="L27" s="74" t="s">
        <v>142</v>
      </c>
      <c r="M27" s="73" t="s">
        <v>141</v>
      </c>
      <c r="N27" s="76" t="s">
        <v>143</v>
      </c>
      <c r="O27" s="74" t="s">
        <v>153</v>
      </c>
      <c r="P27" s="73" t="s">
        <v>154</v>
      </c>
      <c r="Q27" s="77" t="s">
        <v>146</v>
      </c>
      <c r="R27" s="73"/>
      <c r="S27" s="78" t="s">
        <v>147</v>
      </c>
      <c r="T27" s="78"/>
      <c r="U27" s="78"/>
      <c r="V27" s="78"/>
      <c r="W27" s="78"/>
      <c r="X27" s="12"/>
    </row>
    <row r="28" spans="1:24" ht="25.5">
      <c r="A28" s="70">
        <v>1143</v>
      </c>
      <c r="B28" s="40" t="s">
        <v>60</v>
      </c>
      <c r="C28" s="31"/>
      <c r="D28" s="31">
        <v>2003</v>
      </c>
      <c r="E28" s="41" t="s">
        <v>28</v>
      </c>
      <c r="F28" s="31">
        <v>6</v>
      </c>
      <c r="G28" s="31">
        <v>6</v>
      </c>
      <c r="H28" s="31">
        <v>1</v>
      </c>
      <c r="I28" s="31">
        <v>9</v>
      </c>
      <c r="J28" s="31"/>
      <c r="K28" s="42">
        <f>IF(R28=0,".",I28/R28)</f>
        <v>0.18</v>
      </c>
      <c r="L28" s="41">
        <v>120</v>
      </c>
      <c r="M28" s="31">
        <v>32</v>
      </c>
      <c r="N28" s="71">
        <v>2</v>
      </c>
      <c r="O28" s="41" t="s">
        <v>97</v>
      </c>
      <c r="P28" s="31" t="s">
        <v>82</v>
      </c>
      <c r="Q28" s="43">
        <f>1/8</f>
        <v>0.125</v>
      </c>
      <c r="R28" s="31">
        <v>50</v>
      </c>
      <c r="S28" s="31"/>
      <c r="T28" s="31"/>
      <c r="U28" s="31"/>
      <c r="V28" s="31"/>
      <c r="W28" s="31"/>
      <c r="X28" s="12"/>
    </row>
    <row r="29" spans="1:24" ht="38.25">
      <c r="A29" s="53">
        <v>1218</v>
      </c>
      <c r="B29" s="33" t="s">
        <v>61</v>
      </c>
      <c r="C29" s="32"/>
      <c r="D29" s="32">
        <v>2003</v>
      </c>
      <c r="E29" s="45" t="s">
        <v>46</v>
      </c>
      <c r="F29" s="32">
        <v>9</v>
      </c>
      <c r="G29" s="32">
        <v>7</v>
      </c>
      <c r="H29" s="32">
        <v>2</v>
      </c>
      <c r="I29" s="32">
        <v>11</v>
      </c>
      <c r="J29" s="32"/>
      <c r="K29" s="46">
        <f>IF(R29=0,".",I29/R29)</f>
        <v>0.22</v>
      </c>
      <c r="L29" s="45">
        <v>116</v>
      </c>
      <c r="M29" s="32">
        <v>38</v>
      </c>
      <c r="N29" s="49">
        <v>8</v>
      </c>
      <c r="O29" s="45" t="s">
        <v>96</v>
      </c>
      <c r="P29" s="32" t="s">
        <v>125</v>
      </c>
      <c r="Q29" s="48">
        <f>11/7</f>
        <v>1.5714285714285714</v>
      </c>
      <c r="R29" s="32">
        <v>50</v>
      </c>
      <c r="S29" s="32"/>
      <c r="T29" s="32"/>
      <c r="U29" s="32"/>
      <c r="V29" s="32"/>
      <c r="W29" s="32"/>
      <c r="X29" s="12"/>
    </row>
    <row r="30" spans="1:24" ht="10.5" customHeight="1">
      <c r="A30" s="51">
        <v>1370</v>
      </c>
      <c r="B30" s="33" t="s">
        <v>22</v>
      </c>
      <c r="C30" s="32" t="s">
        <v>23</v>
      </c>
      <c r="D30" s="32">
        <v>2004</v>
      </c>
      <c r="E30" s="45" t="s">
        <v>32</v>
      </c>
      <c r="F30" s="32">
        <v>2</v>
      </c>
      <c r="G30" s="32">
        <v>6</v>
      </c>
      <c r="H30" s="32">
        <v>1</v>
      </c>
      <c r="I30" s="32">
        <v>54</v>
      </c>
      <c r="J30" s="32">
        <v>8</v>
      </c>
      <c r="K30" s="46">
        <f>IF(R30=0,".",I30/R30)</f>
        <v>0.9152542372881356</v>
      </c>
      <c r="L30" s="45">
        <v>28</v>
      </c>
      <c r="M30" s="32">
        <v>0</v>
      </c>
      <c r="N30" s="32">
        <v>0</v>
      </c>
      <c r="O30" s="45"/>
      <c r="P30" s="32" t="s">
        <v>111</v>
      </c>
      <c r="Q30" s="48">
        <f>1/6</f>
        <v>0.16666666666666666</v>
      </c>
      <c r="R30" s="32">
        <v>59</v>
      </c>
      <c r="S30" s="32"/>
      <c r="T30" s="32"/>
      <c r="U30" s="32"/>
      <c r="V30" s="32"/>
      <c r="W30" s="32"/>
      <c r="X30" s="12"/>
    </row>
    <row r="31" spans="1:24" ht="25.5">
      <c r="A31" s="32">
        <v>1391</v>
      </c>
      <c r="B31" s="33" t="s">
        <v>62</v>
      </c>
      <c r="C31" s="32"/>
      <c r="D31" s="32">
        <v>2004</v>
      </c>
      <c r="E31" s="45" t="s">
        <v>46</v>
      </c>
      <c r="F31" s="32">
        <v>5</v>
      </c>
      <c r="G31" s="32">
        <v>5</v>
      </c>
      <c r="H31" s="32">
        <v>1</v>
      </c>
      <c r="I31" s="32">
        <v>21</v>
      </c>
      <c r="J31" s="32"/>
      <c r="K31" s="46">
        <f>IF(R31=0,".",I31/R31)</f>
        <v>0.42</v>
      </c>
      <c r="L31" s="45">
        <v>94</v>
      </c>
      <c r="M31" s="32">
        <v>20</v>
      </c>
      <c r="N31" s="49">
        <v>8</v>
      </c>
      <c r="O31" s="45"/>
      <c r="P31" s="32" t="s">
        <v>126</v>
      </c>
      <c r="Q31" s="48">
        <f>5/6</f>
        <v>0.8333333333333334</v>
      </c>
      <c r="R31" s="32">
        <v>50</v>
      </c>
      <c r="S31" s="32"/>
      <c r="T31" s="32"/>
      <c r="U31" s="32"/>
      <c r="V31" s="32"/>
      <c r="W31" s="32"/>
      <c r="X31" s="12"/>
    </row>
    <row r="32" spans="1:24" ht="12.75">
      <c r="A32" s="32">
        <v>1495</v>
      </c>
      <c r="B32" s="33" t="s">
        <v>63</v>
      </c>
      <c r="C32" s="32"/>
      <c r="D32" s="32">
        <v>2004</v>
      </c>
      <c r="E32" s="45" t="s">
        <v>39</v>
      </c>
      <c r="F32" s="36" t="s">
        <v>39</v>
      </c>
      <c r="G32" s="36"/>
      <c r="H32" s="36"/>
      <c r="I32" s="36"/>
      <c r="J32" s="32"/>
      <c r="K32" s="46" t="str">
        <f>IF(R32=0,".",I32/R32)</f>
        <v>.</v>
      </c>
      <c r="L32" s="47" t="s">
        <v>39</v>
      </c>
      <c r="M32" s="36"/>
      <c r="N32" s="36"/>
      <c r="O32" s="45"/>
      <c r="P32" s="32" t="s">
        <v>39</v>
      </c>
      <c r="Q32" s="48">
        <v>0</v>
      </c>
      <c r="R32" s="32"/>
      <c r="S32" s="32"/>
      <c r="T32" s="32"/>
      <c r="U32" s="32"/>
      <c r="V32" s="32"/>
      <c r="W32" s="32"/>
      <c r="X32" s="12"/>
    </row>
    <row r="33" spans="1:24" ht="12.75">
      <c r="A33" s="51">
        <v>1634</v>
      </c>
      <c r="B33" s="33" t="s">
        <v>92</v>
      </c>
      <c r="C33" s="32"/>
      <c r="D33" s="32">
        <v>2005</v>
      </c>
      <c r="E33" s="45" t="s">
        <v>39</v>
      </c>
      <c r="F33" s="36" t="s">
        <v>39</v>
      </c>
      <c r="G33" s="36"/>
      <c r="H33" s="36"/>
      <c r="I33" s="36"/>
      <c r="J33" s="32"/>
      <c r="K33" s="46" t="str">
        <f>IF(R33=0,".",I33/R33)</f>
        <v>.</v>
      </c>
      <c r="L33" s="47" t="s">
        <v>39</v>
      </c>
      <c r="M33" s="36"/>
      <c r="N33" s="36"/>
      <c r="O33" s="45"/>
      <c r="P33" s="32" t="s">
        <v>107</v>
      </c>
      <c r="Q33" s="48">
        <f>1/5</f>
        <v>0.2</v>
      </c>
      <c r="R33" s="32"/>
      <c r="S33" s="32"/>
      <c r="T33" s="32"/>
      <c r="U33" s="32"/>
      <c r="V33" s="32"/>
      <c r="W33" s="32"/>
      <c r="X33" s="12"/>
    </row>
    <row r="34" spans="1:24" ht="25.5">
      <c r="A34" s="51">
        <v>1647</v>
      </c>
      <c r="B34" s="33" t="s">
        <v>93</v>
      </c>
      <c r="C34" s="32"/>
      <c r="D34" s="32">
        <v>2005</v>
      </c>
      <c r="E34" s="45" t="s">
        <v>39</v>
      </c>
      <c r="F34" s="36" t="s">
        <v>39</v>
      </c>
      <c r="G34" s="36"/>
      <c r="H34" s="36"/>
      <c r="I34" s="36"/>
      <c r="J34" s="32"/>
      <c r="K34" s="46" t="str">
        <f>IF(R34=0,".",I34/R34)</f>
        <v>.</v>
      </c>
      <c r="L34" s="47" t="s">
        <v>39</v>
      </c>
      <c r="M34" s="36"/>
      <c r="N34" s="36"/>
      <c r="O34" s="45"/>
      <c r="P34" s="32" t="s">
        <v>80</v>
      </c>
      <c r="Q34" s="48">
        <f>3/5</f>
        <v>0.6</v>
      </c>
      <c r="R34" s="32"/>
      <c r="S34" s="32"/>
      <c r="T34" s="32"/>
      <c r="U34" s="32"/>
      <c r="V34" s="32"/>
      <c r="W34" s="32"/>
      <c r="X34" s="12"/>
    </row>
    <row r="35" spans="1:24" ht="38.25">
      <c r="A35" s="51">
        <v>1712</v>
      </c>
      <c r="B35" s="33" t="s">
        <v>64</v>
      </c>
      <c r="C35" s="32"/>
      <c r="D35" s="32">
        <v>2006</v>
      </c>
      <c r="E35" s="45" t="s">
        <v>24</v>
      </c>
      <c r="F35" s="32">
        <v>2</v>
      </c>
      <c r="G35" s="32">
        <v>3</v>
      </c>
      <c r="H35" s="32">
        <v>4</v>
      </c>
      <c r="I35" s="32">
        <v>22</v>
      </c>
      <c r="J35" s="32">
        <v>9</v>
      </c>
      <c r="K35" s="46">
        <f>IF(R35=0,".",I35/R35)</f>
        <v>0.3728813559322034</v>
      </c>
      <c r="L35" s="45">
        <v>46</v>
      </c>
      <c r="M35" s="32">
        <v>22</v>
      </c>
      <c r="N35" s="32">
        <v>0</v>
      </c>
      <c r="O35" s="45"/>
      <c r="P35" s="32" t="s">
        <v>145</v>
      </c>
      <c r="Q35" s="48">
        <f>3/4</f>
        <v>0.75</v>
      </c>
      <c r="R35" s="32">
        <v>59</v>
      </c>
      <c r="S35" s="32"/>
      <c r="T35" s="32"/>
      <c r="U35" s="32"/>
      <c r="V35" s="32"/>
      <c r="W35" s="32"/>
      <c r="X35" s="12"/>
    </row>
    <row r="36" spans="1:24" ht="12.75">
      <c r="A36" s="51">
        <v>1791</v>
      </c>
      <c r="B36" s="33" t="s">
        <v>65</v>
      </c>
      <c r="C36" s="32"/>
      <c r="D36" s="32">
        <v>2006</v>
      </c>
      <c r="E36" s="45" t="s">
        <v>39</v>
      </c>
      <c r="F36" s="36" t="s">
        <v>39</v>
      </c>
      <c r="G36" s="36"/>
      <c r="H36" s="36"/>
      <c r="I36" s="36"/>
      <c r="J36" s="32"/>
      <c r="K36" s="46" t="str">
        <f>IF(R36=0,".",I36/R36)</f>
        <v>.</v>
      </c>
      <c r="L36" s="47" t="s">
        <v>39</v>
      </c>
      <c r="M36" s="36"/>
      <c r="N36" s="36"/>
      <c r="O36" s="45"/>
      <c r="P36" s="32" t="s">
        <v>39</v>
      </c>
      <c r="Q36" s="48"/>
      <c r="R36" s="32"/>
      <c r="S36" s="32"/>
      <c r="T36" s="32"/>
      <c r="U36" s="32"/>
      <c r="V36" s="32"/>
      <c r="W36" s="32"/>
      <c r="X36" s="12"/>
    </row>
    <row r="37" spans="1:24" ht="25.5">
      <c r="A37" s="51">
        <v>1980</v>
      </c>
      <c r="B37" s="33" t="s">
        <v>66</v>
      </c>
      <c r="C37" s="32"/>
      <c r="D37" s="32">
        <v>2006</v>
      </c>
      <c r="E37" s="45" t="s">
        <v>46</v>
      </c>
      <c r="F37" s="32">
        <v>2</v>
      </c>
      <c r="G37" s="32">
        <v>7</v>
      </c>
      <c r="H37" s="32">
        <v>2</v>
      </c>
      <c r="I37" s="32">
        <v>31</v>
      </c>
      <c r="J37" s="32"/>
      <c r="K37" s="46">
        <f>IF(R37=0,".",I37/R37)</f>
        <v>0.62</v>
      </c>
      <c r="L37" s="45">
        <v>87</v>
      </c>
      <c r="M37" s="32">
        <v>28</v>
      </c>
      <c r="N37" s="49">
        <v>2</v>
      </c>
      <c r="O37" s="45"/>
      <c r="P37" s="32" t="s">
        <v>112</v>
      </c>
      <c r="Q37" s="48">
        <f>1/4</f>
        <v>0.25</v>
      </c>
      <c r="R37" s="32">
        <v>50</v>
      </c>
      <c r="S37" s="32"/>
      <c r="T37" s="32"/>
      <c r="U37" s="32"/>
      <c r="V37" s="32"/>
      <c r="W37" s="32"/>
      <c r="X37" s="12"/>
    </row>
    <row r="38" spans="1:24" ht="25.5">
      <c r="A38" s="50">
        <v>2199</v>
      </c>
      <c r="B38" s="33" t="s">
        <v>67</v>
      </c>
      <c r="C38" s="32"/>
      <c r="D38" s="32">
        <v>2007</v>
      </c>
      <c r="E38" s="45" t="s">
        <v>46</v>
      </c>
      <c r="F38" s="32">
        <v>5</v>
      </c>
      <c r="G38" s="32">
        <v>9</v>
      </c>
      <c r="H38" s="32">
        <v>2</v>
      </c>
      <c r="I38" s="32">
        <v>46</v>
      </c>
      <c r="J38" s="32"/>
      <c r="K38" s="46">
        <f>IF(R38=0,".",I38/R38)</f>
        <v>0.92</v>
      </c>
      <c r="L38" s="45">
        <v>57</v>
      </c>
      <c r="M38" s="32">
        <v>6</v>
      </c>
      <c r="N38" s="49">
        <v>0</v>
      </c>
      <c r="O38" s="45" t="s">
        <v>99</v>
      </c>
      <c r="P38" s="32" t="s">
        <v>113</v>
      </c>
      <c r="Q38" s="48">
        <f>2/3</f>
        <v>0.6666666666666666</v>
      </c>
      <c r="R38" s="32">
        <v>50</v>
      </c>
      <c r="S38" s="32"/>
      <c r="T38" s="32"/>
      <c r="U38" s="32"/>
      <c r="V38" s="32"/>
      <c r="W38" s="32"/>
      <c r="X38" s="12"/>
    </row>
    <row r="39" spans="1:24" ht="12.75">
      <c r="A39" s="51">
        <v>2229</v>
      </c>
      <c r="B39" s="33" t="s">
        <v>68</v>
      </c>
      <c r="C39" s="32"/>
      <c r="D39" s="32">
        <v>2007</v>
      </c>
      <c r="E39" s="45" t="s">
        <v>39</v>
      </c>
      <c r="F39" s="36" t="s">
        <v>39</v>
      </c>
      <c r="G39" s="36"/>
      <c r="H39" s="36"/>
      <c r="I39" s="36"/>
      <c r="J39" s="32"/>
      <c r="K39" s="46" t="str">
        <f>IF(R39=0,".",I39/R39)</f>
        <v>.</v>
      </c>
      <c r="L39" s="47" t="s">
        <v>39</v>
      </c>
      <c r="M39" s="36"/>
      <c r="N39" s="36"/>
      <c r="O39" s="45"/>
      <c r="P39" s="32" t="s">
        <v>81</v>
      </c>
      <c r="Q39" s="48">
        <f>1/3</f>
        <v>0.3333333333333333</v>
      </c>
      <c r="R39" s="32"/>
      <c r="S39" s="32"/>
      <c r="T39" s="32"/>
      <c r="U39" s="32"/>
      <c r="V39" s="32"/>
      <c r="W39" s="32"/>
      <c r="X39" s="12"/>
    </row>
    <row r="40" spans="1:24" ht="25.5">
      <c r="A40" s="51">
        <v>2539</v>
      </c>
      <c r="B40" s="33" t="s">
        <v>69</v>
      </c>
      <c r="C40" s="32"/>
      <c r="D40" s="32">
        <v>2008</v>
      </c>
      <c r="E40" s="45" t="s">
        <v>39</v>
      </c>
      <c r="F40" s="36" t="s">
        <v>39</v>
      </c>
      <c r="G40" s="36"/>
      <c r="H40" s="36"/>
      <c r="I40" s="36"/>
      <c r="J40" s="32"/>
      <c r="K40" s="46" t="str">
        <f>IF(R40=0,".",I40/R40)</f>
        <v>.</v>
      </c>
      <c r="L40" s="47" t="s">
        <v>39</v>
      </c>
      <c r="M40" s="36"/>
      <c r="N40" s="36"/>
      <c r="O40" s="45"/>
      <c r="P40" s="32" t="s">
        <v>83</v>
      </c>
      <c r="Q40" s="48">
        <f>2/2</f>
        <v>1</v>
      </c>
      <c r="R40" s="32"/>
      <c r="S40" s="32"/>
      <c r="T40" s="32"/>
      <c r="U40" s="32"/>
      <c r="V40" s="32"/>
      <c r="W40" s="32"/>
      <c r="X40" s="12"/>
    </row>
    <row r="41" spans="1:24" ht="25.5">
      <c r="A41" s="32">
        <v>2559</v>
      </c>
      <c r="B41" s="33" t="s">
        <v>70</v>
      </c>
      <c r="C41" s="32"/>
      <c r="D41" s="32">
        <v>2008</v>
      </c>
      <c r="E41" s="45" t="s">
        <v>39</v>
      </c>
      <c r="F41" s="36" t="s">
        <v>39</v>
      </c>
      <c r="G41" s="36"/>
      <c r="H41" s="36"/>
      <c r="I41" s="36"/>
      <c r="J41" s="32"/>
      <c r="K41" s="46" t="str">
        <f>IF(R41=0,".",I41/R41)</f>
        <v>.</v>
      </c>
      <c r="L41" s="47" t="s">
        <v>39</v>
      </c>
      <c r="M41" s="36"/>
      <c r="N41" s="36"/>
      <c r="O41" s="45"/>
      <c r="P41" s="32" t="s">
        <v>39</v>
      </c>
      <c r="Q41" s="48">
        <v>0</v>
      </c>
      <c r="R41" s="32"/>
      <c r="S41" s="32"/>
      <c r="T41" s="32"/>
      <c r="U41" s="32"/>
      <c r="V41" s="32"/>
      <c r="W41" s="32"/>
      <c r="X41" s="12"/>
    </row>
    <row r="42" spans="1:24" ht="25.5">
      <c r="A42" s="32">
        <v>2607</v>
      </c>
      <c r="B42" s="33" t="s">
        <v>71</v>
      </c>
      <c r="C42" s="32"/>
      <c r="D42" s="32">
        <v>2008</v>
      </c>
      <c r="E42" s="45" t="s">
        <v>58</v>
      </c>
      <c r="F42" s="32">
        <v>6</v>
      </c>
      <c r="G42" s="32">
        <v>3</v>
      </c>
      <c r="H42" s="32">
        <v>0</v>
      </c>
      <c r="I42" s="32">
        <v>13</v>
      </c>
      <c r="J42" s="32">
        <v>9</v>
      </c>
      <c r="K42" s="46">
        <f>IF(R42=0,".",I42/R42)</f>
        <v>0.203125</v>
      </c>
      <c r="L42" s="45">
        <v>70</v>
      </c>
      <c r="M42" s="32">
        <v>38</v>
      </c>
      <c r="N42" s="32">
        <v>2</v>
      </c>
      <c r="O42" s="45"/>
      <c r="P42" s="32" t="s">
        <v>39</v>
      </c>
      <c r="Q42" s="48">
        <v>0</v>
      </c>
      <c r="R42" s="32">
        <v>64</v>
      </c>
      <c r="S42" s="32"/>
      <c r="T42" s="32"/>
      <c r="U42" s="32"/>
      <c r="V42" s="32"/>
      <c r="W42" s="32"/>
      <c r="X42" s="12"/>
    </row>
    <row r="43" spans="1:24" ht="38.25">
      <c r="A43" s="44">
        <v>2729</v>
      </c>
      <c r="B43" s="33" t="s">
        <v>72</v>
      </c>
      <c r="C43" s="32"/>
      <c r="D43" s="32">
        <v>2009</v>
      </c>
      <c r="E43" s="45" t="s">
        <v>31</v>
      </c>
      <c r="F43" s="32">
        <v>4</v>
      </c>
      <c r="G43" s="32">
        <v>6</v>
      </c>
      <c r="H43" s="32">
        <v>0</v>
      </c>
      <c r="I43" s="32">
        <v>33</v>
      </c>
      <c r="J43" s="32"/>
      <c r="K43" s="46">
        <f>IF(R43=0,".",I43/R43)</f>
        <v>0.6111111111111112</v>
      </c>
      <c r="L43" s="45">
        <v>97</v>
      </c>
      <c r="M43" s="32">
        <v>14</v>
      </c>
      <c r="N43" s="49">
        <v>2</v>
      </c>
      <c r="O43" s="45"/>
      <c r="P43" s="32" t="s">
        <v>84</v>
      </c>
      <c r="Q43" s="48">
        <f>3/1</f>
        <v>3</v>
      </c>
      <c r="R43" s="32">
        <v>54</v>
      </c>
      <c r="S43" s="32"/>
      <c r="T43" s="32"/>
      <c r="U43" s="32"/>
      <c r="V43" s="32"/>
      <c r="W43" s="32"/>
      <c r="X43" s="12"/>
    </row>
    <row r="44" spans="1:24" ht="25.5">
      <c r="A44" s="53">
        <v>2753</v>
      </c>
      <c r="B44" s="33" t="s">
        <v>73</v>
      </c>
      <c r="C44" s="32"/>
      <c r="D44" s="32">
        <v>2009</v>
      </c>
      <c r="E44" s="45" t="s">
        <v>58</v>
      </c>
      <c r="F44" s="32">
        <v>6</v>
      </c>
      <c r="G44" s="32">
        <v>7</v>
      </c>
      <c r="H44" s="32">
        <v>0</v>
      </c>
      <c r="I44" s="32">
        <v>32</v>
      </c>
      <c r="J44" s="32">
        <v>9</v>
      </c>
      <c r="K44" s="46">
        <f>IF(R44=0,".",I44/R44)</f>
        <v>0.5</v>
      </c>
      <c r="L44" s="45">
        <v>61</v>
      </c>
      <c r="M44" s="32">
        <v>20</v>
      </c>
      <c r="N44" s="32">
        <v>6</v>
      </c>
      <c r="O44" s="45" t="s">
        <v>99</v>
      </c>
      <c r="P44" s="32" t="s">
        <v>114</v>
      </c>
      <c r="Q44" s="48">
        <f>7/1</f>
        <v>7</v>
      </c>
      <c r="R44" s="32">
        <v>64</v>
      </c>
      <c r="S44" s="32"/>
      <c r="T44" s="32"/>
      <c r="U44" s="32"/>
      <c r="V44" s="32"/>
      <c r="W44" s="32"/>
      <c r="X44" s="12"/>
    </row>
    <row r="45" spans="1:24" ht="25.5">
      <c r="A45" s="53">
        <v>3123</v>
      </c>
      <c r="B45" s="33" t="s">
        <v>74</v>
      </c>
      <c r="C45" s="32"/>
      <c r="D45" s="32">
        <v>2010</v>
      </c>
      <c r="E45" s="45" t="s">
        <v>32</v>
      </c>
      <c r="F45" s="32">
        <v>11</v>
      </c>
      <c r="G45" s="32">
        <v>5</v>
      </c>
      <c r="H45" s="32">
        <v>0</v>
      </c>
      <c r="I45" s="32">
        <v>2</v>
      </c>
      <c r="J45" s="32">
        <v>9</v>
      </c>
      <c r="K45" s="46">
        <f>IF(R45=0,".",I45/R45)</f>
        <v>0.03389830508474576</v>
      </c>
      <c r="L45" s="45">
        <v>74</v>
      </c>
      <c r="M45" s="32">
        <v>32</v>
      </c>
      <c r="N45" s="32">
        <v>0</v>
      </c>
      <c r="O45" s="45" t="s">
        <v>127</v>
      </c>
      <c r="P45" s="32" t="s">
        <v>128</v>
      </c>
      <c r="Q45" s="48"/>
      <c r="R45" s="32">
        <v>59</v>
      </c>
      <c r="S45" s="32"/>
      <c r="T45" s="32"/>
      <c r="U45" s="32"/>
      <c r="V45" s="32"/>
      <c r="W45" s="32"/>
      <c r="X45" s="12"/>
    </row>
    <row r="46" spans="1:24" ht="12.75">
      <c r="A46" s="32">
        <v>3151</v>
      </c>
      <c r="B46" s="33" t="s">
        <v>75</v>
      </c>
      <c r="C46" s="32"/>
      <c r="D46" s="32">
        <v>2010</v>
      </c>
      <c r="E46" s="45" t="s">
        <v>39</v>
      </c>
      <c r="F46" s="36" t="s">
        <v>39</v>
      </c>
      <c r="G46" s="36"/>
      <c r="H46" s="36"/>
      <c r="I46" s="36"/>
      <c r="J46" s="32"/>
      <c r="K46" s="46" t="str">
        <f>IF(R46=0,".",I46/R46)</f>
        <v>.</v>
      </c>
      <c r="L46" s="47" t="s">
        <v>39</v>
      </c>
      <c r="M46" s="36"/>
      <c r="N46" s="36"/>
      <c r="O46" s="45"/>
      <c r="P46" s="32" t="s">
        <v>128</v>
      </c>
      <c r="Q46" s="48"/>
      <c r="R46" s="32"/>
      <c r="S46" s="32"/>
      <c r="T46" s="32"/>
      <c r="U46" s="32"/>
      <c r="V46" s="32"/>
      <c r="W46" s="32"/>
      <c r="X46" s="12"/>
    </row>
    <row r="47" spans="1:24" ht="25.5">
      <c r="A47" s="32">
        <v>3167</v>
      </c>
      <c r="B47" s="33" t="s">
        <v>76</v>
      </c>
      <c r="C47" s="32"/>
      <c r="D47" s="32">
        <v>2010</v>
      </c>
      <c r="E47" s="45" t="s">
        <v>39</v>
      </c>
      <c r="F47" s="36" t="s">
        <v>39</v>
      </c>
      <c r="G47" s="36"/>
      <c r="H47" s="36"/>
      <c r="I47" s="36"/>
      <c r="J47" s="32"/>
      <c r="K47" s="46" t="str">
        <f>IF(R47=0,".",I47/R47)</f>
        <v>.</v>
      </c>
      <c r="L47" s="47" t="s">
        <v>39</v>
      </c>
      <c r="M47" s="36"/>
      <c r="N47" s="36"/>
      <c r="O47" s="45"/>
      <c r="P47" s="32" t="s">
        <v>128</v>
      </c>
      <c r="Q47" s="48"/>
      <c r="R47" s="32"/>
      <c r="S47" s="32"/>
      <c r="T47" s="32"/>
      <c r="U47" s="32"/>
      <c r="V47" s="32"/>
      <c r="W47" s="32"/>
      <c r="X47" s="12"/>
    </row>
    <row r="48" spans="1:24" ht="12.75">
      <c r="A48" s="19">
        <v>1640</v>
      </c>
      <c r="B48" s="14" t="s">
        <v>105</v>
      </c>
      <c r="C48" s="19"/>
      <c r="D48" s="19">
        <v>2005</v>
      </c>
      <c r="E48" s="29" t="s">
        <v>41</v>
      </c>
      <c r="F48" s="19">
        <v>2</v>
      </c>
      <c r="G48" s="19">
        <v>7</v>
      </c>
      <c r="H48" s="19">
        <v>1</v>
      </c>
      <c r="I48" s="19">
        <v>37</v>
      </c>
      <c r="J48" s="19"/>
      <c r="K48" s="20">
        <f>IF(R48=0,".",I48/R48)</f>
        <v>0.8409090909090909</v>
      </c>
      <c r="L48" s="29">
        <v>51</v>
      </c>
      <c r="M48" s="19">
        <v>6</v>
      </c>
      <c r="N48" s="19">
        <v>0</v>
      </c>
      <c r="O48" s="29"/>
      <c r="P48" s="19" t="s">
        <v>130</v>
      </c>
      <c r="Q48" s="21">
        <f>1/5</f>
        <v>0.2</v>
      </c>
      <c r="R48" s="13">
        <v>44</v>
      </c>
      <c r="S48" s="12"/>
      <c r="T48" s="12"/>
      <c r="U48" s="34"/>
      <c r="V48" s="34"/>
      <c r="W48" s="34"/>
      <c r="X48" s="12"/>
    </row>
    <row r="49" spans="1:24" ht="12.75">
      <c r="A49" s="19"/>
      <c r="B49" s="14"/>
      <c r="C49" s="19"/>
      <c r="D49" s="19"/>
      <c r="E49" s="37"/>
      <c r="F49" s="19"/>
      <c r="G49" s="19"/>
      <c r="H49" s="19"/>
      <c r="I49" s="19"/>
      <c r="J49" s="19"/>
      <c r="K49" s="20"/>
      <c r="L49" s="37"/>
      <c r="M49" s="19"/>
      <c r="N49" s="19"/>
      <c r="O49" s="37"/>
      <c r="P49" s="19"/>
      <c r="Q49" s="21"/>
      <c r="S49" s="12"/>
      <c r="T49" s="12"/>
      <c r="U49" s="12"/>
      <c r="V49" s="12"/>
      <c r="W49" s="12"/>
      <c r="X49" s="12"/>
    </row>
    <row r="50" spans="1:24" ht="12.75">
      <c r="A50" s="19"/>
      <c r="B50" s="14"/>
      <c r="C50" s="19"/>
      <c r="D50" s="19"/>
      <c r="E50" s="37"/>
      <c r="F50" s="19"/>
      <c r="G50" s="19"/>
      <c r="H50" s="19"/>
      <c r="I50" s="19"/>
      <c r="J50" s="19"/>
      <c r="K50" s="20"/>
      <c r="L50" s="37"/>
      <c r="M50" s="19"/>
      <c r="N50" s="19"/>
      <c r="O50" s="37"/>
      <c r="P50" s="19"/>
      <c r="Q50" s="21"/>
      <c r="S50" s="12"/>
      <c r="T50" s="12"/>
      <c r="U50" s="12"/>
      <c r="V50" s="12"/>
      <c r="W50" s="12"/>
      <c r="X50" s="12"/>
    </row>
    <row r="51" spans="1:24" ht="12.75">
      <c r="A51" s="19"/>
      <c r="B51" s="14"/>
      <c r="C51" s="19"/>
      <c r="D51" s="19"/>
      <c r="E51" s="37"/>
      <c r="F51" s="19"/>
      <c r="G51" s="19"/>
      <c r="H51" s="19"/>
      <c r="I51" s="19"/>
      <c r="J51" s="19"/>
      <c r="K51" s="20"/>
      <c r="L51" s="37"/>
      <c r="M51" s="19"/>
      <c r="N51" s="19"/>
      <c r="O51" s="37"/>
      <c r="P51" s="19"/>
      <c r="Q51" s="21"/>
      <c r="S51" s="12"/>
      <c r="T51" s="12"/>
      <c r="U51" s="12"/>
      <c r="V51" s="12"/>
      <c r="W51" s="12"/>
      <c r="X51" s="12"/>
    </row>
    <row r="52" spans="1:24" ht="12.75" customHeight="1">
      <c r="A52" s="19"/>
      <c r="B52" s="14"/>
      <c r="C52" s="19"/>
      <c r="D52" s="19"/>
      <c r="E52" s="37"/>
      <c r="F52" s="19"/>
      <c r="G52" s="19"/>
      <c r="H52" s="19"/>
      <c r="I52" s="19"/>
      <c r="J52" s="19"/>
      <c r="K52" s="20"/>
      <c r="L52" s="37"/>
      <c r="M52" s="19"/>
      <c r="N52" s="19"/>
      <c r="O52" s="37"/>
      <c r="P52" s="19"/>
      <c r="Q52" s="21"/>
      <c r="S52" s="12"/>
      <c r="T52" s="12"/>
      <c r="U52" s="12"/>
      <c r="V52" s="12"/>
      <c r="W52" s="12"/>
      <c r="X52" s="12"/>
    </row>
    <row r="53" spans="1:24" ht="12.75" customHeight="1">
      <c r="A53" s="38" t="s">
        <v>155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12"/>
    </row>
    <row r="54" ht="15" customHeight="1">
      <c r="Q54" s="13"/>
    </row>
    <row r="55" spans="1:2" ht="12.75">
      <c r="A55" s="12"/>
      <c r="B55" s="12"/>
    </row>
    <row r="56" spans="1:2" ht="12.75">
      <c r="A56" s="12"/>
      <c r="B56" s="12"/>
    </row>
    <row r="57" spans="1:2" ht="12.75">
      <c r="A57" s="12"/>
      <c r="B57" s="12"/>
    </row>
    <row r="58" spans="1:2" ht="12.75">
      <c r="A58" s="12"/>
      <c r="B58" s="12"/>
    </row>
  </sheetData>
  <sheetProtection/>
  <mergeCells count="63">
    <mergeCell ref="S26:W26"/>
    <mergeCell ref="S21:W21"/>
    <mergeCell ref="S22:W22"/>
    <mergeCell ref="S23:W23"/>
    <mergeCell ref="S24:W24"/>
    <mergeCell ref="S25:W25"/>
    <mergeCell ref="A53:W53"/>
    <mergeCell ref="Q1:W1"/>
    <mergeCell ref="S4:W4"/>
    <mergeCell ref="S5:W5"/>
    <mergeCell ref="S6:W6"/>
    <mergeCell ref="S7:W7"/>
    <mergeCell ref="S8:W8"/>
    <mergeCell ref="S9:W9"/>
    <mergeCell ref="S10:W10"/>
    <mergeCell ref="S11:W11"/>
    <mergeCell ref="S12:W12"/>
    <mergeCell ref="S13:W13"/>
    <mergeCell ref="S14:W14"/>
    <mergeCell ref="S15:W15"/>
    <mergeCell ref="S16:W16"/>
    <mergeCell ref="S17:W17"/>
    <mergeCell ref="S2:W3"/>
    <mergeCell ref="I1:L1"/>
    <mergeCell ref="S27:W27"/>
    <mergeCell ref="S18:W18"/>
    <mergeCell ref="S19:W19"/>
    <mergeCell ref="S20:W20"/>
    <mergeCell ref="D1:E1"/>
    <mergeCell ref="F1:H1"/>
    <mergeCell ref="B2:B3"/>
    <mergeCell ref="A2:A3"/>
    <mergeCell ref="F5:I5"/>
    <mergeCell ref="F41:I41"/>
    <mergeCell ref="L41:N41"/>
    <mergeCell ref="F33:I33"/>
    <mergeCell ref="E2:E3"/>
    <mergeCell ref="L5:N5"/>
    <mergeCell ref="F36:I36"/>
    <mergeCell ref="L36:N36"/>
    <mergeCell ref="F39:I39"/>
    <mergeCell ref="L39:N39"/>
    <mergeCell ref="F40:I40"/>
    <mergeCell ref="L40:N40"/>
    <mergeCell ref="F32:I32"/>
    <mergeCell ref="L32:N32"/>
    <mergeCell ref="F47:I47"/>
    <mergeCell ref="L47:N47"/>
    <mergeCell ref="L2:N2"/>
    <mergeCell ref="D2:D3"/>
    <mergeCell ref="L33:N33"/>
    <mergeCell ref="F34:I34"/>
    <mergeCell ref="L34:N34"/>
    <mergeCell ref="F11:I11"/>
    <mergeCell ref="L11:N11"/>
    <mergeCell ref="F13:I13"/>
    <mergeCell ref="L13:N13"/>
    <mergeCell ref="Q2:Q3"/>
    <mergeCell ref="F2:K2"/>
    <mergeCell ref="F46:I46"/>
    <mergeCell ref="L46:N46"/>
    <mergeCell ref="P2:P3"/>
    <mergeCell ref="O2:O3"/>
  </mergeCells>
  <hyperlinks>
    <hyperlink ref="A4" r:id="rId1" display="http://www.team56.com/2008/index.php"/>
    <hyperlink ref="A5" r:id="rId2" display="http://www.chuck84.org/"/>
    <hyperlink ref="A6" r:id="rId3" display="http://www.rvr87.org/index.php"/>
    <hyperlink ref="A7" r:id="rId4" display="http://www.cybersonics.org/cybersonics/"/>
    <hyperlink ref="A8" r:id="rId5" display="http://www.team204.tk/"/>
    <hyperlink ref="A9" r:id="rId6" display="http://www.team223.com/"/>
    <hyperlink ref="A10" r:id="rId7" display="http://www.frc272.com/"/>
    <hyperlink ref="A11" r:id="rId8" display="http://www.team304.com/"/>
    <hyperlink ref="A12" r:id="rId9" display="http://www.lunatecs316.org/"/>
    <hyperlink ref="A14" r:id="rId10" display="http://www.team341.com/"/>
    <hyperlink ref="A15" r:id="rId11" display="http://www.team357.org/"/>
    <hyperlink ref="A17" r:id="rId12" display="http://www.2trainrobotics.org/"/>
    <hyperlink ref="A16" r:id="rId13" display="http://www.moe365.org/"/>
    <hyperlink ref="A18" r:id="rId14" display="http://www.sdst.org/shs/robotics/"/>
    <hyperlink ref="A19" r:id="rId15" display="http://www.firebirds433.com/"/>
    <hyperlink ref="A20" r:id="rId16" display="http://www.team484.org/"/>
    <hyperlink ref="A21" r:id="rId17" display="http://www.team486.com/"/>
    <hyperlink ref="A22" r:id="rId18" display="http://cms.team639.org/"/>
    <hyperlink ref="A23" r:id="rId19" display="http://www.team708.org/"/>
    <hyperlink ref="A24" r:id="rId20" display="http://robotics.agnesirwin.org/ftf.htm"/>
    <hyperlink ref="A25" r:id="rId21" display="http://www.grater.com/RoboticsHome.htm"/>
    <hyperlink ref="A26" r:id="rId22" display="http://team834.org/index.htm"/>
    <hyperlink ref="A29" r:id="rId23" display="http://www.chestnuthillacademy.org/podium/default.aspx?t=129222&amp;rc=0"/>
    <hyperlink ref="A30" r:id="rId24" display="http://www.team1370.org/"/>
    <hyperlink ref="A33" r:id="rId25" display="http://www.weatherlyrobotics.org/"/>
    <hyperlink ref="A34" r:id="rId26" display="http://irondevils.lrhsd.org/Iron_Devils.html"/>
    <hyperlink ref="A35" r:id="rId27" display="http://dawgma.lmtechclub.org/"/>
    <hyperlink ref="A36" r:id="rId28" display="http://robotics1791.bappy.com/index.html"/>
    <hyperlink ref="A37" r:id="rId29" display="http://www.team1980.org/"/>
    <hyperlink ref="A38" r:id="rId30" display="http://www.robo-lions.org/"/>
    <hyperlink ref="A40" r:id="rId31" display="http://palmyrafirstteam.webs.com/"/>
    <hyperlink ref="A39" r:id="rId32" display="http://cashierrobot.com/first-robotics-team-2229-roboshop/"/>
    <hyperlink ref="A43" r:id="rId33" display="http://storm.lrhsd.org/"/>
    <hyperlink ref="A44" r:id="rId34" display="http://team-overdrive.com/"/>
    <hyperlink ref="A45" r:id="rId35" display="http://www.team3123.com/"/>
  </hyperlinks>
  <printOptions/>
  <pageMargins left="0.5" right="0.5" top="0.5" bottom="0.5" header="0.3" footer="0.3"/>
  <pageSetup horizontalDpi="300" verticalDpi="300" orientation="landscape" r:id="rId36"/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16" sqref="A16:I20"/>
    </sheetView>
  </sheetViews>
  <sheetFormatPr defaultColWidth="9.140625" defaultRowHeight="15"/>
  <cols>
    <col min="2" max="2" width="11.00390625" style="0" bestFit="1" customWidth="1"/>
    <col min="9" max="9" width="13.28125" style="0" bestFit="1" customWidth="1"/>
  </cols>
  <sheetData>
    <row r="1" spans="1:9" ht="15">
      <c r="A1" t="s">
        <v>0</v>
      </c>
      <c r="B1" t="s">
        <v>13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</row>
    <row r="2" spans="1:11" ht="15">
      <c r="A2">
        <v>56</v>
      </c>
      <c r="B2">
        <v>1</v>
      </c>
      <c r="C2">
        <v>1367</v>
      </c>
      <c r="D2">
        <v>1228</v>
      </c>
      <c r="E2">
        <v>3059</v>
      </c>
      <c r="F2">
        <v>1872</v>
      </c>
      <c r="G2">
        <v>1616</v>
      </c>
      <c r="H2">
        <v>0</v>
      </c>
      <c r="I2">
        <v>0</v>
      </c>
      <c r="K2" s="1"/>
    </row>
    <row r="3" spans="1:11" ht="15">
      <c r="A3">
        <v>56</v>
      </c>
      <c r="B3">
        <v>11</v>
      </c>
      <c r="C3">
        <v>2191</v>
      </c>
      <c r="D3">
        <v>2344</v>
      </c>
      <c r="E3">
        <v>422</v>
      </c>
      <c r="F3">
        <v>219</v>
      </c>
      <c r="G3">
        <v>1923</v>
      </c>
      <c r="H3">
        <v>1</v>
      </c>
      <c r="I3">
        <v>5</v>
      </c>
      <c r="K3" s="1"/>
    </row>
    <row r="4" spans="1:11" ht="15">
      <c r="A4">
        <v>56</v>
      </c>
      <c r="B4">
        <v>23</v>
      </c>
      <c r="C4">
        <v>102</v>
      </c>
      <c r="D4">
        <v>41</v>
      </c>
      <c r="E4">
        <v>709</v>
      </c>
      <c r="F4">
        <v>577</v>
      </c>
      <c r="G4">
        <v>203</v>
      </c>
      <c r="H4">
        <v>0</v>
      </c>
      <c r="I4">
        <v>0</v>
      </c>
      <c r="K4" s="1"/>
    </row>
    <row r="5" spans="1:11" ht="15">
      <c r="A5">
        <v>56</v>
      </c>
      <c r="B5">
        <v>31</v>
      </c>
      <c r="C5">
        <v>1257</v>
      </c>
      <c r="D5">
        <v>2495</v>
      </c>
      <c r="E5">
        <v>555</v>
      </c>
      <c r="F5">
        <v>25</v>
      </c>
      <c r="G5">
        <v>709</v>
      </c>
      <c r="H5">
        <v>4</v>
      </c>
      <c r="I5">
        <v>5</v>
      </c>
      <c r="K5" s="1"/>
    </row>
    <row r="6" spans="1:11" ht="15">
      <c r="A6">
        <v>56</v>
      </c>
      <c r="B6">
        <v>42</v>
      </c>
      <c r="C6">
        <v>2600</v>
      </c>
      <c r="D6">
        <v>223</v>
      </c>
      <c r="E6">
        <v>1276</v>
      </c>
      <c r="F6">
        <v>1807</v>
      </c>
      <c r="G6">
        <v>2590</v>
      </c>
      <c r="H6">
        <v>0</v>
      </c>
      <c r="I6">
        <v>6</v>
      </c>
      <c r="K6" s="1"/>
    </row>
    <row r="7" spans="1:11" ht="15">
      <c r="A7">
        <v>56</v>
      </c>
      <c r="B7">
        <v>56</v>
      </c>
      <c r="C7">
        <v>2265</v>
      </c>
      <c r="D7">
        <v>1089</v>
      </c>
      <c r="E7">
        <v>1382</v>
      </c>
      <c r="F7">
        <v>136</v>
      </c>
      <c r="G7">
        <v>2458</v>
      </c>
      <c r="H7">
        <v>7</v>
      </c>
      <c r="I7">
        <v>2</v>
      </c>
      <c r="K7" s="1"/>
    </row>
    <row r="8" spans="1:11" ht="15">
      <c r="A8">
        <v>56</v>
      </c>
      <c r="B8">
        <v>69</v>
      </c>
      <c r="C8">
        <v>2789</v>
      </c>
      <c r="D8">
        <v>2180</v>
      </c>
      <c r="E8">
        <v>41</v>
      </c>
      <c r="F8">
        <v>1155</v>
      </c>
      <c r="G8">
        <v>869</v>
      </c>
      <c r="H8">
        <v>4</v>
      </c>
      <c r="I8">
        <v>0</v>
      </c>
      <c r="K8" s="1"/>
    </row>
    <row r="9" spans="1:11" ht="15">
      <c r="A9">
        <v>56</v>
      </c>
      <c r="B9">
        <v>81</v>
      </c>
      <c r="C9">
        <v>752</v>
      </c>
      <c r="D9">
        <v>224</v>
      </c>
      <c r="E9">
        <v>11</v>
      </c>
      <c r="F9">
        <v>1403</v>
      </c>
      <c r="G9">
        <v>816</v>
      </c>
      <c r="H9">
        <v>8</v>
      </c>
      <c r="I9">
        <v>3</v>
      </c>
      <c r="K9" s="1"/>
    </row>
    <row r="10" spans="1:11" ht="15">
      <c r="A10">
        <v>56</v>
      </c>
      <c r="B10">
        <v>89</v>
      </c>
      <c r="C10">
        <v>136</v>
      </c>
      <c r="D10">
        <v>613</v>
      </c>
      <c r="E10">
        <v>75</v>
      </c>
      <c r="F10">
        <v>2016</v>
      </c>
      <c r="G10">
        <v>1672</v>
      </c>
      <c r="H10">
        <v>6</v>
      </c>
      <c r="I10">
        <v>6</v>
      </c>
      <c r="K10" s="1"/>
    </row>
    <row r="11" spans="1:11" ht="15">
      <c r="A11">
        <v>56</v>
      </c>
      <c r="B11" s="2" t="s">
        <v>14</v>
      </c>
      <c r="C11">
        <v>303</v>
      </c>
      <c r="D11">
        <v>2495</v>
      </c>
      <c r="E11">
        <v>2344</v>
      </c>
      <c r="F11">
        <v>1672</v>
      </c>
      <c r="G11">
        <v>11</v>
      </c>
      <c r="H11">
        <v>11</v>
      </c>
      <c r="I11">
        <v>8</v>
      </c>
      <c r="K11" s="1"/>
    </row>
    <row r="12" spans="1:11" ht="15">
      <c r="A12">
        <v>56</v>
      </c>
      <c r="B12" t="s">
        <v>15</v>
      </c>
      <c r="C12">
        <v>303</v>
      </c>
      <c r="D12">
        <v>2495</v>
      </c>
      <c r="E12">
        <v>2344</v>
      </c>
      <c r="F12">
        <v>1672</v>
      </c>
      <c r="G12">
        <v>11</v>
      </c>
      <c r="H12">
        <v>1</v>
      </c>
      <c r="I12">
        <v>6</v>
      </c>
      <c r="J12" s="1"/>
      <c r="K12" s="1"/>
    </row>
    <row r="13" spans="1:10" ht="15">
      <c r="A13">
        <v>56</v>
      </c>
      <c r="B13" t="s">
        <v>16</v>
      </c>
      <c r="C13">
        <v>303</v>
      </c>
      <c r="D13">
        <v>2495</v>
      </c>
      <c r="E13">
        <v>2344</v>
      </c>
      <c r="F13">
        <v>1672</v>
      </c>
      <c r="G13">
        <v>11</v>
      </c>
      <c r="H13">
        <v>8</v>
      </c>
      <c r="I13">
        <v>6</v>
      </c>
      <c r="J13" s="1"/>
    </row>
    <row r="14" spans="1:10" ht="15">
      <c r="A14">
        <v>56</v>
      </c>
      <c r="B14" t="s">
        <v>17</v>
      </c>
      <c r="C14">
        <v>303</v>
      </c>
      <c r="D14">
        <v>2495</v>
      </c>
      <c r="E14">
        <v>816</v>
      </c>
      <c r="F14">
        <v>422</v>
      </c>
      <c r="G14">
        <v>2016</v>
      </c>
      <c r="H14">
        <v>4</v>
      </c>
      <c r="I14">
        <v>5</v>
      </c>
      <c r="J14" s="1"/>
    </row>
    <row r="15" spans="1:10" ht="15">
      <c r="A15">
        <v>56</v>
      </c>
      <c r="B15" t="s">
        <v>18</v>
      </c>
      <c r="C15">
        <v>303</v>
      </c>
      <c r="D15">
        <v>2495</v>
      </c>
      <c r="E15">
        <v>816</v>
      </c>
      <c r="F15">
        <v>422</v>
      </c>
      <c r="G15">
        <v>2016</v>
      </c>
      <c r="H15">
        <v>5</v>
      </c>
      <c r="I15">
        <v>7</v>
      </c>
      <c r="J15" s="1"/>
    </row>
    <row r="16" spans="1:10" ht="15">
      <c r="A16">
        <v>1640</v>
      </c>
      <c r="B16">
        <v>4</v>
      </c>
      <c r="C16">
        <v>522</v>
      </c>
      <c r="D16">
        <v>291</v>
      </c>
      <c r="E16">
        <v>191</v>
      </c>
      <c r="F16">
        <v>1551</v>
      </c>
      <c r="G16">
        <v>145</v>
      </c>
      <c r="H16">
        <v>0</v>
      </c>
      <c r="I16">
        <v>9</v>
      </c>
      <c r="J16" s="1"/>
    </row>
    <row r="17" spans="1:10" ht="15">
      <c r="A17">
        <v>1640</v>
      </c>
      <c r="B17">
        <v>14</v>
      </c>
      <c r="C17">
        <v>316</v>
      </c>
      <c r="D17">
        <v>1765</v>
      </c>
      <c r="E17">
        <v>1713</v>
      </c>
      <c r="F17">
        <v>1591</v>
      </c>
      <c r="G17">
        <v>3044</v>
      </c>
      <c r="H17">
        <v>0</v>
      </c>
      <c r="I17">
        <v>0</v>
      </c>
      <c r="J17" s="1"/>
    </row>
    <row r="18" spans="1:9" ht="15">
      <c r="A18">
        <v>1640</v>
      </c>
      <c r="B18">
        <v>21</v>
      </c>
      <c r="C18">
        <v>610</v>
      </c>
      <c r="D18">
        <v>3015</v>
      </c>
      <c r="E18">
        <v>217</v>
      </c>
      <c r="F18">
        <v>3181</v>
      </c>
      <c r="G18">
        <v>316</v>
      </c>
      <c r="H18">
        <v>2</v>
      </c>
      <c r="I18">
        <v>1</v>
      </c>
    </row>
    <row r="19" spans="1:9" ht="15">
      <c r="A19">
        <v>1640</v>
      </c>
      <c r="B19">
        <v>26</v>
      </c>
      <c r="C19">
        <v>3003</v>
      </c>
      <c r="D19">
        <v>63</v>
      </c>
      <c r="E19">
        <v>250</v>
      </c>
      <c r="F19">
        <v>1241</v>
      </c>
      <c r="G19">
        <v>188</v>
      </c>
      <c r="H19">
        <v>3</v>
      </c>
      <c r="I19">
        <v>8</v>
      </c>
    </row>
    <row r="20" spans="1:9" ht="15">
      <c r="A20">
        <v>1640</v>
      </c>
      <c r="B20">
        <v>31</v>
      </c>
      <c r="C20">
        <v>250</v>
      </c>
      <c r="D20">
        <v>1511</v>
      </c>
      <c r="E20">
        <v>639</v>
      </c>
      <c r="F20">
        <v>1450</v>
      </c>
      <c r="G20">
        <v>340</v>
      </c>
      <c r="H20">
        <v>1</v>
      </c>
      <c r="I20">
        <v>2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C2" sqref="C2"/>
    </sheetView>
  </sheetViews>
  <sheetFormatPr defaultColWidth="9.140625" defaultRowHeight="15"/>
  <sheetData>
    <row r="1" spans="1:4" ht="15" customHeight="1">
      <c r="A1" s="9">
        <v>56</v>
      </c>
      <c r="B1" s="9" t="s">
        <v>77</v>
      </c>
      <c r="C1">
        <v>22</v>
      </c>
      <c r="D1">
        <v>10</v>
      </c>
    </row>
    <row r="2" spans="1:2" ht="15" customHeight="1">
      <c r="A2" s="9">
        <v>84</v>
      </c>
      <c r="B2" s="9" t="s">
        <v>77</v>
      </c>
    </row>
    <row r="3" spans="1:2" ht="15.75">
      <c r="A3" s="10">
        <v>87</v>
      </c>
      <c r="B3" s="9" t="s">
        <v>77</v>
      </c>
    </row>
    <row r="4" spans="1:2" ht="15.75">
      <c r="A4" s="10">
        <v>103</v>
      </c>
      <c r="B4" s="9" t="s">
        <v>77</v>
      </c>
    </row>
    <row r="5" spans="1:2" ht="15.75">
      <c r="A5" s="10">
        <v>272</v>
      </c>
      <c r="B5" s="9" t="s">
        <v>77</v>
      </c>
    </row>
    <row r="6" spans="1:2" ht="15.75">
      <c r="A6" s="10">
        <v>316</v>
      </c>
      <c r="B6" s="9" t="s">
        <v>77</v>
      </c>
    </row>
    <row r="7" spans="1:2" ht="15.75">
      <c r="A7" s="10">
        <v>341</v>
      </c>
      <c r="B7" s="9" t="s">
        <v>77</v>
      </c>
    </row>
    <row r="8" spans="1:2" ht="15.75">
      <c r="A8" s="10">
        <v>357</v>
      </c>
      <c r="B8" s="9" t="s">
        <v>77</v>
      </c>
    </row>
    <row r="9" spans="1:2" ht="15.75">
      <c r="A9" s="10">
        <v>365</v>
      </c>
      <c r="B9" s="9" t="s">
        <v>77</v>
      </c>
    </row>
    <row r="10" spans="1:2" ht="15.75">
      <c r="A10" s="10">
        <v>395</v>
      </c>
      <c r="B10" s="9" t="s">
        <v>77</v>
      </c>
    </row>
    <row r="11" spans="1:2" ht="15.75">
      <c r="A11" s="10">
        <v>433</v>
      </c>
      <c r="B11" s="9" t="s">
        <v>77</v>
      </c>
    </row>
    <row r="12" spans="1:2" ht="15.75">
      <c r="A12" s="10">
        <v>484</v>
      </c>
      <c r="B12" s="9" t="s">
        <v>77</v>
      </c>
    </row>
    <row r="13" spans="1:2" ht="15.75">
      <c r="A13" s="10">
        <v>486</v>
      </c>
      <c r="B13" s="9" t="s">
        <v>77</v>
      </c>
    </row>
    <row r="14" spans="1:2" ht="15.75">
      <c r="A14" s="10">
        <v>639</v>
      </c>
      <c r="B14" s="9" t="s">
        <v>77</v>
      </c>
    </row>
    <row r="15" spans="1:2" ht="15.75">
      <c r="A15" s="10">
        <v>709</v>
      </c>
      <c r="B15" s="9" t="s">
        <v>77</v>
      </c>
    </row>
    <row r="16" spans="1:2" ht="15.75">
      <c r="A16" s="10">
        <v>816</v>
      </c>
      <c r="B16" s="9" t="s">
        <v>77</v>
      </c>
    </row>
    <row r="17" spans="1:2" ht="15.75">
      <c r="A17" s="10">
        <v>834</v>
      </c>
      <c r="B17" s="9" t="s">
        <v>77</v>
      </c>
    </row>
    <row r="18" spans="1:2" ht="15.75">
      <c r="A18" s="10">
        <v>1218</v>
      </c>
      <c r="B18" s="9" t="s">
        <v>77</v>
      </c>
    </row>
    <row r="19" spans="1:2" ht="15.75">
      <c r="A19" s="10">
        <v>1391</v>
      </c>
      <c r="B19" s="9" t="s">
        <v>77</v>
      </c>
    </row>
    <row r="20" spans="1:2" ht="15.75">
      <c r="A20" s="10">
        <v>2753</v>
      </c>
      <c r="B20" s="9" t="s">
        <v>77</v>
      </c>
    </row>
    <row r="29" spans="1:2" ht="15.75">
      <c r="A29" s="6"/>
      <c r="B29" s="8"/>
    </row>
    <row r="30" spans="1:2" ht="15.75">
      <c r="A30" s="4"/>
      <c r="B30" s="3"/>
    </row>
    <row r="31" spans="1:2" ht="15.75">
      <c r="A31" s="4"/>
      <c r="B31" s="3"/>
    </row>
    <row r="32" spans="1:2" ht="15.75">
      <c r="A32" s="4"/>
      <c r="B32" s="3"/>
    </row>
    <row r="33" spans="1:2" ht="15.75">
      <c r="A33" s="3"/>
      <c r="B33" s="3"/>
    </row>
    <row r="34" spans="1:2" ht="15.75">
      <c r="A34" s="4"/>
      <c r="B34" s="3"/>
    </row>
    <row r="35" spans="1:2" ht="15.75">
      <c r="A35" s="4"/>
      <c r="B35" s="3"/>
    </row>
    <row r="36" spans="1:2" ht="15.75">
      <c r="A36" s="4"/>
      <c r="B36" s="3"/>
    </row>
    <row r="37" spans="1:2" ht="15.75">
      <c r="A37" s="5"/>
      <c r="B37" s="3"/>
    </row>
    <row r="38" spans="1:2" ht="15.75">
      <c r="A38" s="4"/>
      <c r="B38" s="3"/>
    </row>
    <row r="39" spans="1:2" ht="15.75">
      <c r="A39" s="4"/>
      <c r="B39" s="3"/>
    </row>
    <row r="40" spans="1:2" ht="15.75">
      <c r="A40" s="4"/>
      <c r="B40" s="3"/>
    </row>
    <row r="41" spans="1:2" ht="15.75">
      <c r="A41" s="4"/>
      <c r="B41" s="3"/>
    </row>
    <row r="42" spans="1:2" ht="15.75">
      <c r="A42" s="4"/>
      <c r="B42" s="3"/>
    </row>
    <row r="43" spans="1:2" ht="15.75">
      <c r="A43" s="4"/>
      <c r="B43" s="3"/>
    </row>
    <row r="44" spans="1:2" ht="15.75">
      <c r="A44" s="4"/>
      <c r="B44" s="7"/>
    </row>
    <row r="45" spans="1:2" ht="15.75">
      <c r="A45" s="6"/>
      <c r="B45" s="8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Siri Maley</dc:creator>
  <cp:keywords/>
  <dc:description/>
  <cp:lastModifiedBy>Siri Maley</cp:lastModifiedBy>
  <cp:lastPrinted>2010-03-25T20:47:15Z</cp:lastPrinted>
  <dcterms:created xsi:type="dcterms:W3CDTF">2010-03-09T18:13:19Z</dcterms:created>
  <dcterms:modified xsi:type="dcterms:W3CDTF">2010-03-25T20:47:17Z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