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140" windowHeight="7410" activeTab="0"/>
  </bookViews>
  <sheets>
    <sheet name="Calculations" sheetId="1" r:id="rId1"/>
    <sheet name="FRC-Spy Drop" sheetId="2" r:id="rId2"/>
  </sheets>
  <definedNames/>
  <calcPr fullCalcOnLoad="1"/>
</workbook>
</file>

<file path=xl/comments1.xml><?xml version="1.0" encoding="utf-8"?>
<comments xmlns="http://schemas.openxmlformats.org/spreadsheetml/2006/main">
  <authors>
    <author>Siri Katrina Maley</author>
  </authors>
  <commentList>
    <comment ref="H5" authorId="0">
      <text>
        <r>
          <rPr>
            <b/>
            <sz val="9"/>
            <rFont val="Tahoma"/>
            <family val="2"/>
          </rPr>
          <t xml:space="preserve">SKM: </t>
        </r>
        <r>
          <rPr>
            <sz val="9"/>
            <rFont val="Tahoma"/>
            <family val="2"/>
          </rPr>
          <t>Also 3rd</t>
        </r>
      </text>
    </comment>
    <comment ref="I12" authorId="0">
      <text>
        <r>
          <rPr>
            <b/>
            <sz val="9"/>
            <rFont val="Tahoma"/>
            <family val="2"/>
          </rPr>
          <t>SKM: assumes best-case that 3rd alliance member's minibot finishes. (Still a Win either way)</t>
        </r>
        <r>
          <rPr>
            <sz val="9"/>
            <rFont val="Tahoma"/>
            <family val="2"/>
          </rPr>
          <t xml:space="preserve">
</t>
        </r>
      </text>
    </comment>
    <comment ref="I13" authorId="0">
      <text>
        <r>
          <rPr>
            <b/>
            <sz val="9"/>
            <rFont val="Tahoma"/>
            <family val="2"/>
          </rPr>
          <t>SKM: assumes best-case that 3rd alliance member's minibot finishes. (Still a Win either way)</t>
        </r>
        <r>
          <rPr>
            <sz val="9"/>
            <rFont val="Tahoma"/>
            <family val="2"/>
          </rPr>
          <t xml:space="preserve">
</t>
        </r>
      </text>
    </comment>
    <comment ref="I19" authorId="0">
      <text>
        <r>
          <rPr>
            <b/>
            <sz val="9"/>
            <rFont val="Tahoma"/>
            <family val="2"/>
          </rPr>
          <t>SKM: assumes best-case that 3rd alliance member's minibot finishes. (Still a Win either way)</t>
        </r>
        <r>
          <rPr>
            <sz val="9"/>
            <rFont val="Tahoma"/>
            <family val="2"/>
          </rPr>
          <t xml:space="preserve">
</t>
        </r>
      </text>
    </comment>
  </commentList>
</comments>
</file>

<file path=xl/sharedStrings.xml><?xml version="1.0" encoding="utf-8"?>
<sst xmlns="http://schemas.openxmlformats.org/spreadsheetml/2006/main" count="83" uniqueCount="45">
  <si>
    <t>Score</t>
  </si>
  <si>
    <t>Bonus</t>
  </si>
  <si>
    <t>F1</t>
  </si>
  <si>
    <t>F2</t>
  </si>
  <si>
    <t>W</t>
  </si>
  <si>
    <t>L</t>
  </si>
  <si>
    <t>T</t>
  </si>
  <si>
    <t>Points</t>
  </si>
  <si>
    <t>Result</t>
  </si>
  <si>
    <t>F3</t>
  </si>
  <si>
    <t>SF1</t>
  </si>
  <si>
    <t>SF2</t>
  </si>
  <si>
    <t>Q1</t>
  </si>
  <si>
    <t>Q3</t>
  </si>
  <si>
    <t>Q2</t>
  </si>
  <si>
    <t>Our Alliance</t>
  </si>
  <si>
    <t>Opposing Alliance</t>
  </si>
  <si>
    <t>Match
#</t>
  </si>
  <si>
    <t>Average</t>
  </si>
  <si>
    <t>Advance?</t>
  </si>
  <si>
    <t>Peg Score</t>
  </si>
  <si>
    <t>Results</t>
  </si>
  <si>
    <t>Result (No Fanger)</t>
  </si>
  <si>
    <t>Winning Margin</t>
  </si>
  <si>
    <t>N/A</t>
  </si>
  <si>
    <t>Winning Margin (No Fanger)</t>
  </si>
  <si>
    <t>Qual Avg</t>
  </si>
  <si>
    <t>Elim Avg</t>
  </si>
  <si>
    <t>Fin 1</t>
  </si>
  <si>
    <t>Fin 2</t>
  </si>
  <si>
    <t>Match Score</t>
  </si>
  <si>
    <t>Semis: Maybe</t>
  </si>
  <si>
    <t>Quarters: Yes</t>
  </si>
  <si>
    <t>Finals:
No</t>
  </si>
  <si>
    <t>(Would have forced a 3rd SF match)</t>
  </si>
  <si>
    <t>RS</t>
  </si>
  <si>
    <t>RS (No Fanger)</t>
  </si>
  <si>
    <t>QS</t>
  </si>
  <si>
    <t>Penal-ties</t>
  </si>
  <si>
    <t>Unpen-alized</t>
  </si>
  <si>
    <t>Bonus (No Fanger)</t>
  </si>
  <si>
    <t>Fin</t>
  </si>
  <si>
    <t>Assumptions: Takes eliminations 1 match at a time, despite the fact that us ranking 19th instead of 2nd would have produced very different alliances throughout. Also assynes Fanger was the fastest Minibot on our alliance in all qualification matches (basically true, though no specific data).
Calculations use the FRC Match Twitter feed (CD's FRC-Spy) to parse the Peg Score, Penalty points and Minibot Race points. Program determines all race finishes from both alliance's bonus scores. Fanger did not finish at all in any QFs or SFs. To eliminate Fanger, program drops the finish known/assumed to be Fanger's and raises lower-place finishers, then recalulates bonus points and adds to Peg Score minus Penalties.</t>
  </si>
  <si>
    <t>Comparitives:</t>
  </si>
  <si>
    <t>All other teams equal, QS=10 &amp; RS=22.78 would rank us 19 of 56. (68%)
Directly calculating OPR in this fashion is not particularly accurate, but it's possible our OPR and/or CCWM would be negative.
ERC actually is approximately half of the Finger Lakes value, much than that more in some cases.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</si>
</sst>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1"/>
      <color theme="1"/>
      <name val="Calibri"/>
      <family val="2"/>
    </font>
    <font>
      <sz val="11"/>
      <color indexed="8"/>
      <name val="Calibri"/>
      <family val="2"/>
    </font>
    <font>
      <b/>
      <sz val="11"/>
      <name val="Calibri"/>
      <family val="2"/>
    </font>
    <font>
      <sz val="11"/>
      <name val="Calibri"/>
      <family val="2"/>
    </font>
    <font>
      <b/>
      <sz val="11"/>
      <color indexed="53"/>
      <name val="Calibri"/>
      <family val="2"/>
    </font>
    <font>
      <sz val="11"/>
      <color indexed="53"/>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name val="Tahoma"/>
      <family val="2"/>
    </font>
    <font>
      <b/>
      <sz val="9"/>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9"/>
      <name val="Calibri"/>
      <family val="2"/>
    </font>
    <font>
      <sz val="11"/>
      <color theme="9"/>
      <name val="Calibri"/>
      <family val="2"/>
    </font>
    <font>
      <sz val="10"/>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bottom/>
    </border>
    <border>
      <left/>
      <right/>
      <top/>
      <bottom style="medium"/>
    </border>
    <border>
      <left style="thin"/>
      <right/>
      <top/>
      <bottom/>
    </border>
    <border>
      <left/>
      <right style="thin"/>
      <top style="thin"/>
      <bottom/>
    </border>
    <border>
      <left/>
      <right/>
      <top style="thin"/>
      <bottom/>
    </border>
    <border>
      <left/>
      <right style="thin"/>
      <top/>
      <bottom style="medium"/>
    </border>
    <border>
      <left style="thin"/>
      <right/>
      <top/>
      <bottom style="medium"/>
    </border>
    <border>
      <left style="thin"/>
      <right/>
      <top/>
      <bottom style="thin"/>
    </border>
    <border>
      <left style="thin"/>
      <right/>
      <top style="medium"/>
      <bottom/>
    </border>
    <border>
      <left style="thin"/>
      <right/>
      <top style="thin"/>
      <bottom/>
    </border>
    <border>
      <left/>
      <right style="thin"/>
      <top/>
      <bottom style="thin"/>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0">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3" fillId="0" borderId="0" xfId="0" applyFont="1" applyAlignment="1">
      <alignment vertical="center"/>
    </xf>
    <xf numFmtId="0" fontId="3" fillId="0" borderId="0" xfId="0" applyFont="1" applyAlignment="1">
      <alignment horizontal="center" vertical="center"/>
    </xf>
    <xf numFmtId="0" fontId="3" fillId="33" borderId="0" xfId="0" applyFont="1" applyFill="1" applyAlignment="1">
      <alignment horizontal="center" vertical="center"/>
    </xf>
    <xf numFmtId="0" fontId="0" fillId="0" borderId="0" xfId="0" applyAlignment="1">
      <alignment horizontal="center" vertical="center"/>
    </xf>
    <xf numFmtId="0" fontId="2" fillId="33" borderId="0" xfId="0" applyFont="1" applyFill="1" applyAlignment="1">
      <alignment horizontal="center" vertical="center" wrapText="1"/>
    </xf>
    <xf numFmtId="0" fontId="2" fillId="33" borderId="0" xfId="0" applyFont="1" applyFill="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33" borderId="0" xfId="0" applyFont="1" applyFill="1" applyBorder="1" applyAlignment="1">
      <alignment horizontal="center" vertical="center"/>
    </xf>
    <xf numFmtId="0" fontId="3" fillId="0" borderId="10" xfId="0" applyFont="1" applyBorder="1" applyAlignment="1">
      <alignment horizontal="center" vertical="center"/>
    </xf>
    <xf numFmtId="0" fontId="3" fillId="33" borderId="10" xfId="0" applyFont="1" applyFill="1" applyBorder="1" applyAlignment="1">
      <alignment horizontal="center" vertical="center"/>
    </xf>
    <xf numFmtId="0" fontId="0" fillId="0" borderId="10" xfId="0"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33" borderId="15" xfId="0" applyFont="1" applyFill="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33" borderId="12" xfId="0" applyFont="1" applyFill="1" applyBorder="1" applyAlignment="1">
      <alignment horizontal="center" vertical="center"/>
    </xf>
    <xf numFmtId="0" fontId="3" fillId="0" borderId="17" xfId="0" applyFont="1" applyBorder="1" applyAlignment="1">
      <alignment horizontal="center" vertical="center"/>
    </xf>
    <xf numFmtId="0" fontId="0" fillId="0" borderId="12" xfId="0" applyBorder="1" applyAlignment="1">
      <alignment horizontal="center" vertical="center"/>
    </xf>
    <xf numFmtId="2" fontId="3" fillId="0" borderId="0" xfId="0" applyNumberFormat="1" applyFont="1" applyAlignment="1">
      <alignment horizontal="center" vertical="center"/>
    </xf>
    <xf numFmtId="0" fontId="41" fillId="0" borderId="13" xfId="0" applyFont="1" applyBorder="1" applyAlignment="1">
      <alignment horizontal="center" vertical="center" wrapText="1"/>
    </xf>
    <xf numFmtId="0" fontId="41" fillId="0" borderId="0" xfId="0" applyFont="1" applyBorder="1" applyAlignment="1">
      <alignment horizontal="center" vertical="center" wrapText="1"/>
    </xf>
    <xf numFmtId="0" fontId="42" fillId="0" borderId="13" xfId="0" applyFont="1" applyBorder="1" applyAlignment="1">
      <alignment horizontal="center" vertical="center"/>
    </xf>
    <xf numFmtId="0" fontId="42" fillId="0" borderId="0" xfId="0" applyFont="1" applyBorder="1" applyAlignment="1">
      <alignment horizontal="center" vertical="center"/>
    </xf>
    <xf numFmtId="0" fontId="42" fillId="0" borderId="0" xfId="0" applyFont="1" applyAlignment="1">
      <alignment horizontal="center" vertical="center"/>
    </xf>
    <xf numFmtId="0" fontId="42" fillId="0" borderId="18" xfId="0" applyFont="1" applyBorder="1" applyAlignment="1">
      <alignment horizontal="center" vertical="center"/>
    </xf>
    <xf numFmtId="0" fontId="42" fillId="0" borderId="10" xfId="0" applyFont="1" applyBorder="1" applyAlignment="1">
      <alignment horizontal="center" vertical="center"/>
    </xf>
    <xf numFmtId="0" fontId="42" fillId="0" borderId="15" xfId="0" applyFont="1" applyBorder="1" applyAlignment="1">
      <alignment horizontal="center" vertical="center"/>
    </xf>
    <xf numFmtId="0" fontId="42" fillId="0" borderId="17" xfId="0" applyFont="1" applyBorder="1" applyAlignment="1">
      <alignment horizontal="center" vertical="center"/>
    </xf>
    <xf numFmtId="0" fontId="42" fillId="0" borderId="12" xfId="0" applyFont="1" applyBorder="1" applyAlignment="1">
      <alignment horizontal="center" vertical="center"/>
    </xf>
    <xf numFmtId="2" fontId="42" fillId="0" borderId="19" xfId="0" applyNumberFormat="1" applyFont="1" applyBorder="1" applyAlignment="1">
      <alignment horizontal="center" vertical="center"/>
    </xf>
    <xf numFmtId="2" fontId="42" fillId="0" borderId="13" xfId="0" applyNumberFormat="1" applyFont="1" applyBorder="1" applyAlignment="1">
      <alignment horizontal="center" vertical="center"/>
    </xf>
    <xf numFmtId="0" fontId="3" fillId="0" borderId="0" xfId="0" applyFont="1" applyAlignment="1">
      <alignment horizontal="left" vertical="center"/>
    </xf>
    <xf numFmtId="0" fontId="3" fillId="0" borderId="20" xfId="0" applyFont="1" applyBorder="1" applyAlignment="1">
      <alignment horizontal="center" vertical="center"/>
    </xf>
    <xf numFmtId="0" fontId="2" fillId="0" borderId="13" xfId="0" applyFont="1" applyBorder="1" applyAlignment="1">
      <alignment horizontal="center" vertical="center"/>
    </xf>
    <xf numFmtId="2" fontId="42" fillId="0" borderId="0" xfId="0" applyNumberFormat="1" applyFont="1" applyAlignment="1">
      <alignment horizontal="center" vertical="center"/>
    </xf>
    <xf numFmtId="0" fontId="0" fillId="0" borderId="0" xfId="0" applyAlignment="1">
      <alignment horizontal="left" vertical="center"/>
    </xf>
    <xf numFmtId="0" fontId="0" fillId="0" borderId="21" xfId="0" applyBorder="1" applyAlignment="1">
      <alignment/>
    </xf>
    <xf numFmtId="0" fontId="0" fillId="0" borderId="16" xfId="0" applyBorder="1" applyAlignment="1">
      <alignment/>
    </xf>
    <xf numFmtId="2" fontId="42" fillId="0" borderId="22" xfId="0" applyNumberFormat="1" applyFont="1" applyBorder="1" applyAlignment="1">
      <alignment horizontal="center" vertical="center"/>
    </xf>
    <xf numFmtId="2" fontId="42" fillId="0" borderId="0" xfId="0" applyNumberFormat="1" applyFont="1" applyBorder="1" applyAlignment="1">
      <alignment horizontal="center" vertical="center"/>
    </xf>
    <xf numFmtId="0" fontId="2" fillId="0" borderId="0" xfId="0" applyFont="1" applyBorder="1" applyAlignment="1">
      <alignment horizontal="center" vertical="center"/>
    </xf>
    <xf numFmtId="2" fontId="0" fillId="0" borderId="22" xfId="0" applyNumberFormat="1" applyFont="1" applyBorder="1" applyAlignment="1">
      <alignment horizontal="center" vertical="center"/>
    </xf>
    <xf numFmtId="2" fontId="0" fillId="0" borderId="0" xfId="0" applyNumberFormat="1"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0" fillId="0" borderId="0" xfId="0" applyFill="1" applyAlignment="1">
      <alignment horizontal="center" vertical="center"/>
    </xf>
    <xf numFmtId="0" fontId="42" fillId="0" borderId="20" xfId="0" applyFont="1" applyBorder="1" applyAlignment="1">
      <alignment horizontal="center" vertical="center"/>
    </xf>
    <xf numFmtId="0" fontId="2" fillId="0" borderId="12" xfId="0" applyFont="1" applyFill="1" applyBorder="1" applyAlignment="1">
      <alignment horizontal="center" vertical="center" wrapText="1"/>
    </xf>
    <xf numFmtId="0" fontId="3" fillId="0" borderId="10" xfId="0" applyFont="1" applyFill="1" applyBorder="1" applyAlignment="1">
      <alignment horizontal="center" vertical="center"/>
    </xf>
    <xf numFmtId="0" fontId="42" fillId="0" borderId="0" xfId="0" applyFont="1" applyFill="1" applyAlignment="1">
      <alignment horizontal="center" vertical="center"/>
    </xf>
    <xf numFmtId="0" fontId="42" fillId="0" borderId="10" xfId="0" applyFont="1" applyFill="1" applyBorder="1" applyAlignment="1">
      <alignment horizontal="center" vertical="center"/>
    </xf>
    <xf numFmtId="0" fontId="41" fillId="0" borderId="12"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2" fillId="0" borderId="22" xfId="0" applyFont="1" applyBorder="1" applyAlignment="1">
      <alignment horizontal="center" vertical="center"/>
    </xf>
    <xf numFmtId="0" fontId="42" fillId="0" borderId="14" xfId="0" applyFont="1" applyBorder="1" applyAlignment="1">
      <alignment horizontal="center" vertical="center"/>
    </xf>
    <xf numFmtId="0" fontId="42" fillId="0" borderId="11" xfId="0" applyFont="1" applyBorder="1" applyAlignment="1">
      <alignment horizontal="center" vertical="center"/>
    </xf>
    <xf numFmtId="0" fontId="42" fillId="0" borderId="16" xfId="0" applyFont="1" applyBorder="1" applyAlignment="1">
      <alignment horizontal="center" vertical="center"/>
    </xf>
    <xf numFmtId="0" fontId="3" fillId="0" borderId="0" xfId="0" applyFont="1" applyAlignment="1">
      <alignment horizontal="center" vertical="center"/>
    </xf>
    <xf numFmtId="0" fontId="2" fillId="0" borderId="0" xfId="0" applyFont="1" applyFill="1" applyAlignment="1">
      <alignment horizontal="center" vertical="center" wrapText="1"/>
    </xf>
    <xf numFmtId="0" fontId="41" fillId="0" borderId="0" xfId="0" applyFont="1" applyFill="1" applyAlignment="1">
      <alignment horizontal="center" vertical="center" wrapText="1"/>
    </xf>
    <xf numFmtId="0" fontId="43" fillId="0" borderId="0" xfId="0" applyFont="1" applyAlignment="1">
      <alignment horizontal="left" vertical="center" wrapText="1"/>
    </xf>
    <xf numFmtId="0" fontId="4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2" fillId="0" borderId="13" xfId="0" applyFont="1" applyBorder="1" applyAlignment="1">
      <alignment horizontal="center" vertical="center"/>
    </xf>
    <xf numFmtId="0" fontId="39" fillId="0" borderId="0" xfId="0" applyFont="1" applyAlignment="1">
      <alignment horizontal="center" vertical="center"/>
    </xf>
    <xf numFmtId="0" fontId="43" fillId="0" borderId="0" xfId="0" applyFont="1" applyAlignment="1">
      <alignment horizontal="left" vertical="center"/>
    </xf>
    <xf numFmtId="0" fontId="0" fillId="0" borderId="0" xfId="0"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428625</xdr:colOff>
      <xdr:row>26</xdr:row>
      <xdr:rowOff>38100</xdr:rowOff>
    </xdr:to>
    <xdr:pic>
      <xdr:nvPicPr>
        <xdr:cNvPr id="1" name="Picture 1"/>
        <xdr:cNvPicPr preferRelativeResize="1">
          <a:picLocks noChangeAspect="1"/>
        </xdr:cNvPicPr>
      </xdr:nvPicPr>
      <xdr:blipFill>
        <a:blip r:embed="rId1"/>
        <a:srcRect l="19998" t="18887" r="21507" b="11230"/>
        <a:stretch>
          <a:fillRect/>
        </a:stretch>
      </xdr:blipFill>
      <xdr:spPr>
        <a:xfrm>
          <a:off x="0" y="0"/>
          <a:ext cx="7134225" cy="4991100"/>
        </a:xfrm>
        <a:prstGeom prst="rect">
          <a:avLst/>
        </a:prstGeom>
        <a:noFill/>
        <a:ln w="9525" cmpd="sng">
          <a:noFill/>
        </a:ln>
      </xdr:spPr>
    </xdr:pic>
    <xdr:clientData/>
  </xdr:twoCellAnchor>
  <xdr:twoCellAnchor editAs="oneCell">
    <xdr:from>
      <xdr:col>0</xdr:col>
      <xdr:colOff>19050</xdr:colOff>
      <xdr:row>26</xdr:row>
      <xdr:rowOff>38100</xdr:rowOff>
    </xdr:from>
    <xdr:to>
      <xdr:col>11</xdr:col>
      <xdr:colOff>476250</xdr:colOff>
      <xdr:row>34</xdr:row>
      <xdr:rowOff>38100</xdr:rowOff>
    </xdr:to>
    <xdr:pic>
      <xdr:nvPicPr>
        <xdr:cNvPr id="2" name="Picture 2"/>
        <xdr:cNvPicPr preferRelativeResize="1">
          <a:picLocks noChangeAspect="1"/>
        </xdr:cNvPicPr>
      </xdr:nvPicPr>
      <xdr:blipFill>
        <a:blip r:embed="rId2"/>
        <a:srcRect l="19998" t="28108" r="21257" b="50559"/>
        <a:stretch>
          <a:fillRect/>
        </a:stretch>
      </xdr:blipFill>
      <xdr:spPr>
        <a:xfrm>
          <a:off x="19050" y="4991100"/>
          <a:ext cx="7162800" cy="152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F38"/>
  <sheetViews>
    <sheetView tabSelected="1" zoomScalePageLayoutView="0" workbookViewId="0" topLeftCell="A13">
      <selection activeCell="O38" sqref="O38"/>
    </sheetView>
  </sheetViews>
  <sheetFormatPr defaultColWidth="8.8515625" defaultRowHeight="15"/>
  <cols>
    <col min="1" max="1" width="7.7109375" style="8" bestFit="1" customWidth="1"/>
    <col min="2" max="2" width="6.28125" style="8" customWidth="1"/>
    <col min="3" max="3" width="6.57421875" style="8" bestFit="1" customWidth="1"/>
    <col min="4" max="5" width="4.57421875" style="8" bestFit="1" customWidth="1"/>
    <col min="6" max="6" width="6.28125" style="8" customWidth="1"/>
    <col min="7" max="7" width="6.7109375" style="8" bestFit="1" customWidth="1"/>
    <col min="8" max="8" width="4.57421875" style="8" bestFit="1" customWidth="1"/>
    <col min="9" max="9" width="3.7109375" style="8" bestFit="1" customWidth="1"/>
    <col min="10" max="11" width="9.00390625" style="8" customWidth="1"/>
    <col min="12" max="12" width="2.57421875" style="8" customWidth="1"/>
    <col min="13" max="14" width="5.8515625" style="8" customWidth="1"/>
    <col min="15" max="15" width="4.57421875" style="8" bestFit="1" customWidth="1"/>
    <col min="16" max="16" width="4.7109375" style="8" bestFit="1" customWidth="1"/>
    <col min="17" max="17" width="6.28125" style="8" customWidth="1"/>
    <col min="18" max="18" width="6.7109375" style="8" bestFit="1" customWidth="1"/>
    <col min="19" max="19" width="7.7109375" style="8" bestFit="1" customWidth="1"/>
    <col min="20" max="20" width="7.28125" style="8" customWidth="1"/>
    <col min="21" max="21" width="5.28125" style="8" customWidth="1"/>
    <col min="22" max="22" width="7.140625" style="8" customWidth="1"/>
    <col min="23" max="23" width="9.7109375" style="8" customWidth="1"/>
    <col min="24" max="24" width="2.57421875" style="8" customWidth="1"/>
    <col min="25" max="25" width="5.57421875" style="55" bestFit="1" customWidth="1"/>
    <col min="26" max="26" width="7.57421875" style="55" customWidth="1"/>
    <col min="27" max="27" width="8.8515625" style="8" customWidth="1"/>
    <col min="28" max="28" width="15.00390625" style="8" customWidth="1"/>
    <col min="29" max="29" width="8.8515625" style="8" customWidth="1"/>
    <col min="30" max="31" width="10.28125" style="8" customWidth="1"/>
    <col min="32" max="16384" width="8.8515625" style="8" customWidth="1"/>
  </cols>
  <sheetData>
    <row r="1" spans="1:31" ht="15">
      <c r="A1" s="79" t="s">
        <v>17</v>
      </c>
      <c r="B1" s="81" t="s">
        <v>15</v>
      </c>
      <c r="C1" s="82"/>
      <c r="D1" s="82"/>
      <c r="E1" s="82"/>
      <c r="F1" s="82"/>
      <c r="G1" s="82"/>
      <c r="H1" s="82"/>
      <c r="I1" s="82"/>
      <c r="J1" s="82"/>
      <c r="K1" s="82"/>
      <c r="L1" s="7"/>
      <c r="M1" s="68" t="s">
        <v>16</v>
      </c>
      <c r="N1" s="68"/>
      <c r="O1" s="68"/>
      <c r="P1" s="68"/>
      <c r="Q1" s="68"/>
      <c r="R1" s="68"/>
      <c r="S1" s="68"/>
      <c r="T1" s="68"/>
      <c r="U1" s="68"/>
      <c r="V1" s="68"/>
      <c r="W1" s="68"/>
      <c r="X1" s="7"/>
      <c r="Y1" s="68" t="s">
        <v>21</v>
      </c>
      <c r="Z1" s="68"/>
      <c r="AA1" s="68"/>
      <c r="AB1" s="68"/>
      <c r="AC1" s="68"/>
      <c r="AD1" s="68"/>
      <c r="AE1" s="5"/>
    </row>
    <row r="2" spans="1:31" ht="14.25" customHeight="1">
      <c r="A2" s="79"/>
      <c r="B2" s="78" t="s">
        <v>30</v>
      </c>
      <c r="C2" s="83" t="s">
        <v>1</v>
      </c>
      <c r="D2" s="83"/>
      <c r="E2" s="83"/>
      <c r="F2" s="73" t="s">
        <v>20</v>
      </c>
      <c r="G2" s="74" t="s">
        <v>38</v>
      </c>
      <c r="H2" s="76" t="s">
        <v>40</v>
      </c>
      <c r="I2" s="77"/>
      <c r="J2" s="77"/>
      <c r="K2" s="72" t="s">
        <v>0</v>
      </c>
      <c r="L2" s="7"/>
      <c r="M2" s="86" t="s">
        <v>0</v>
      </c>
      <c r="N2" s="83" t="s">
        <v>1</v>
      </c>
      <c r="O2" s="83"/>
      <c r="P2" s="83"/>
      <c r="Q2" s="73" t="s">
        <v>20</v>
      </c>
      <c r="R2" s="74" t="s">
        <v>38</v>
      </c>
      <c r="S2" s="75" t="s">
        <v>39</v>
      </c>
      <c r="T2" s="76" t="s">
        <v>40</v>
      </c>
      <c r="U2" s="77"/>
      <c r="V2" s="77"/>
      <c r="W2" s="72" t="s">
        <v>0</v>
      </c>
      <c r="X2" s="9"/>
      <c r="Y2" s="69" t="s">
        <v>35</v>
      </c>
      <c r="Z2" s="70" t="s">
        <v>36</v>
      </c>
      <c r="AA2" s="73" t="s">
        <v>23</v>
      </c>
      <c r="AB2" s="72" t="s">
        <v>25</v>
      </c>
      <c r="AC2" s="78" t="s">
        <v>8</v>
      </c>
      <c r="AD2" s="72" t="s">
        <v>22</v>
      </c>
      <c r="AE2" s="73" t="s">
        <v>19</v>
      </c>
    </row>
    <row r="3" spans="1:31" ht="30">
      <c r="A3" s="80"/>
      <c r="B3" s="78"/>
      <c r="C3" s="6" t="s">
        <v>7</v>
      </c>
      <c r="D3" s="6" t="s">
        <v>28</v>
      </c>
      <c r="E3" s="6" t="s">
        <v>29</v>
      </c>
      <c r="F3" s="73"/>
      <c r="G3" s="74"/>
      <c r="H3" s="27" t="s">
        <v>41</v>
      </c>
      <c r="I3" s="28" t="s">
        <v>41</v>
      </c>
      <c r="J3" s="28" t="s">
        <v>7</v>
      </c>
      <c r="K3" s="72"/>
      <c r="L3" s="10"/>
      <c r="M3" s="86"/>
      <c r="N3" s="6" t="s">
        <v>7</v>
      </c>
      <c r="O3" s="6" t="s">
        <v>28</v>
      </c>
      <c r="P3" s="6" t="s">
        <v>29</v>
      </c>
      <c r="Q3" s="73"/>
      <c r="R3" s="74"/>
      <c r="S3" s="75"/>
      <c r="T3" s="27" t="s">
        <v>41</v>
      </c>
      <c r="U3" s="28" t="s">
        <v>41</v>
      </c>
      <c r="V3" s="28" t="s">
        <v>7</v>
      </c>
      <c r="W3" s="72"/>
      <c r="X3" s="9"/>
      <c r="Y3" s="69"/>
      <c r="Z3" s="70"/>
      <c r="AA3" s="73"/>
      <c r="AB3" s="72"/>
      <c r="AC3" s="78"/>
      <c r="AD3" s="72"/>
      <c r="AE3" s="73"/>
    </row>
    <row r="4" spans="1:31" ht="15">
      <c r="A4" s="11" t="s">
        <v>9</v>
      </c>
      <c r="B4" s="6">
        <v>69</v>
      </c>
      <c r="C4" s="6">
        <v>30</v>
      </c>
      <c r="D4" s="6">
        <v>1</v>
      </c>
      <c r="E4" s="6"/>
      <c r="F4" s="6">
        <v>39</v>
      </c>
      <c r="G4" s="1">
        <v>0</v>
      </c>
      <c r="H4" s="29" t="s">
        <v>24</v>
      </c>
      <c r="I4" s="30" t="s">
        <v>24</v>
      </c>
      <c r="J4" s="30" t="s">
        <v>24</v>
      </c>
      <c r="K4" s="31" t="s">
        <v>24</v>
      </c>
      <c r="L4" s="7"/>
      <c r="M4" s="6">
        <v>0</v>
      </c>
      <c r="N4" s="6">
        <v>0</v>
      </c>
      <c r="O4" s="6">
        <v>0</v>
      </c>
      <c r="P4" s="6">
        <v>0</v>
      </c>
      <c r="Q4" s="6">
        <v>0</v>
      </c>
      <c r="R4">
        <v>0</v>
      </c>
      <c r="S4" s="3">
        <f aca="true" t="shared" si="0" ref="S4:S11">M4+R4</f>
        <v>0</v>
      </c>
      <c r="T4" s="29" t="s">
        <v>24</v>
      </c>
      <c r="U4" s="30" t="s">
        <v>24</v>
      </c>
      <c r="V4" s="30" t="s">
        <v>24</v>
      </c>
      <c r="W4" s="31" t="s">
        <v>24</v>
      </c>
      <c r="X4" s="7"/>
      <c r="Y4" s="53"/>
      <c r="Z4" s="59"/>
      <c r="AA4" s="8">
        <f>B4-M4</f>
        <v>69</v>
      </c>
      <c r="AB4" s="31" t="s">
        <v>24</v>
      </c>
      <c r="AC4" s="12" t="s">
        <v>4</v>
      </c>
      <c r="AD4" s="31" t="s">
        <v>24</v>
      </c>
      <c r="AE4" s="84" t="s">
        <v>33</v>
      </c>
    </row>
    <row r="5" spans="1:31" ht="15">
      <c r="A5" s="11" t="s">
        <v>3</v>
      </c>
      <c r="B5" s="6">
        <v>70</v>
      </c>
      <c r="C5" s="6">
        <v>25</v>
      </c>
      <c r="D5" s="6">
        <v>3</v>
      </c>
      <c r="E5" s="6">
        <v>4</v>
      </c>
      <c r="F5" s="6">
        <v>45</v>
      </c>
      <c r="G5" s="1">
        <v>0</v>
      </c>
      <c r="H5" s="29">
        <v>4</v>
      </c>
      <c r="I5" s="30"/>
      <c r="J5" s="30">
        <f>IF(H5=1,30,IF(H5=2,20,IF(H5=3,15,IF(H5=4,10,0))))+IF(I5=1,30,IF(I5=2,20,IF(I5=3,15,IF(I5=4,10,0))))</f>
        <v>10</v>
      </c>
      <c r="K5" s="30">
        <f aca="true" t="shared" si="1" ref="K5:K11">F5+J5-G5</f>
        <v>55</v>
      </c>
      <c r="L5" s="7"/>
      <c r="M5" s="6">
        <v>64</v>
      </c>
      <c r="N5" s="6">
        <v>50</v>
      </c>
      <c r="O5" s="6">
        <v>1</v>
      </c>
      <c r="P5" s="6">
        <v>2</v>
      </c>
      <c r="Q5" s="6">
        <v>14</v>
      </c>
      <c r="R5">
        <v>0</v>
      </c>
      <c r="S5" s="3">
        <f t="shared" si="0"/>
        <v>64</v>
      </c>
      <c r="T5" s="29">
        <v>1</v>
      </c>
      <c r="U5" s="30">
        <v>2</v>
      </c>
      <c r="V5" s="30">
        <f>IF(T5=1,30,IF(T5=2,20,IF(T5=3,15,IF(T5=4,10,0))))+IF(U5=1,30,IF(U5=2,20,IF(U5=3,15,IF(U5=4,10,0))))</f>
        <v>50</v>
      </c>
      <c r="W5" s="31">
        <f>Q5+V5-R5</f>
        <v>64</v>
      </c>
      <c r="X5" s="7"/>
      <c r="Y5" s="53"/>
      <c r="Z5" s="59"/>
      <c r="AA5" s="8">
        <f>B5-M5</f>
        <v>6</v>
      </c>
      <c r="AB5" s="31">
        <f>B5-M5</f>
        <v>6</v>
      </c>
      <c r="AC5" s="12" t="s">
        <v>4</v>
      </c>
      <c r="AD5" s="31" t="str">
        <f>IF(K5&gt;W5,"W","L")</f>
        <v>L</v>
      </c>
      <c r="AE5" s="84"/>
    </row>
    <row r="6" spans="1:31" ht="15">
      <c r="A6" s="11" t="s">
        <v>2</v>
      </c>
      <c r="B6" s="6">
        <v>26</v>
      </c>
      <c r="C6" s="6">
        <v>15</v>
      </c>
      <c r="D6" s="6">
        <v>3</v>
      </c>
      <c r="E6" s="6"/>
      <c r="F6" s="6">
        <v>5</v>
      </c>
      <c r="G6" s="1">
        <v>6</v>
      </c>
      <c r="H6" s="29"/>
      <c r="I6" s="30"/>
      <c r="J6" s="30">
        <f aca="true" t="shared" si="2" ref="J6:J11">IF(H6=1,30,IF(H6=2,20,IF(H6=3,15,IF(H6=4,10,0))))+IF(I6=1,30,IF(I6=2,20,IF(I6=3,15,IF(I6=4,10,0))))</f>
        <v>0</v>
      </c>
      <c r="K6" s="30">
        <f>IF(F6+J6-G6&gt;0,F6+J6-G6,0)</f>
        <v>0</v>
      </c>
      <c r="L6" s="7"/>
      <c r="M6" s="6">
        <v>82</v>
      </c>
      <c r="N6" s="6">
        <v>50</v>
      </c>
      <c r="O6" s="6">
        <v>1</v>
      </c>
      <c r="P6" s="6">
        <v>2</v>
      </c>
      <c r="Q6" s="6">
        <v>29</v>
      </c>
      <c r="R6">
        <v>3</v>
      </c>
      <c r="S6" s="3">
        <f t="shared" si="0"/>
        <v>85</v>
      </c>
      <c r="T6" s="29">
        <v>1</v>
      </c>
      <c r="U6" s="30">
        <v>2</v>
      </c>
      <c r="V6" s="30">
        <f aca="true" t="shared" si="3" ref="V6:V11">IF(T6=1,30,IF(T6=2,20,IF(T6=3,15,IF(T6=4,10,0))))+IF(U6=1,30,IF(U6=2,20,IF(U6=3,15,IF(U6=4,10,0))))</f>
        <v>50</v>
      </c>
      <c r="W6" s="30">
        <f aca="true" t="shared" si="4" ref="W6:W20">Q6+V6-R6</f>
        <v>76</v>
      </c>
      <c r="X6" s="7"/>
      <c r="Y6" s="53"/>
      <c r="Z6" s="59"/>
      <c r="AA6" s="8">
        <f>B6-M6</f>
        <v>-56</v>
      </c>
      <c r="AB6" s="31">
        <f>B6-M6</f>
        <v>-56</v>
      </c>
      <c r="AC6" s="12" t="s">
        <v>5</v>
      </c>
      <c r="AD6" s="31" t="str">
        <f aca="true" t="shared" si="5" ref="AD5:AD20">IF(K6&gt;W6,"W","L")</f>
        <v>L</v>
      </c>
      <c r="AE6" s="84"/>
    </row>
    <row r="7" spans="1:32" ht="15">
      <c r="A7" s="11" t="s">
        <v>11</v>
      </c>
      <c r="B7" s="6">
        <v>63</v>
      </c>
      <c r="C7" s="6">
        <v>45</v>
      </c>
      <c r="D7" s="6">
        <v>1</v>
      </c>
      <c r="E7" s="6">
        <v>3</v>
      </c>
      <c r="F7" s="6">
        <v>15</v>
      </c>
      <c r="G7" s="1">
        <v>3</v>
      </c>
      <c r="H7" s="29">
        <v>1</v>
      </c>
      <c r="I7" s="30"/>
      <c r="J7" s="30">
        <f t="shared" si="2"/>
        <v>30</v>
      </c>
      <c r="K7" s="30">
        <f t="shared" si="1"/>
        <v>42</v>
      </c>
      <c r="L7" s="14"/>
      <c r="M7" s="13">
        <v>50</v>
      </c>
      <c r="N7" s="13">
        <v>30</v>
      </c>
      <c r="O7" s="13">
        <v>2</v>
      </c>
      <c r="P7" s="13">
        <v>4</v>
      </c>
      <c r="Q7" s="6">
        <v>17</v>
      </c>
      <c r="R7">
        <v>3</v>
      </c>
      <c r="S7" s="3">
        <f t="shared" si="0"/>
        <v>53</v>
      </c>
      <c r="T7" s="29">
        <v>2</v>
      </c>
      <c r="U7" s="30">
        <v>3</v>
      </c>
      <c r="V7" s="30">
        <f t="shared" si="3"/>
        <v>35</v>
      </c>
      <c r="W7" s="30">
        <f t="shared" si="4"/>
        <v>49</v>
      </c>
      <c r="X7" s="7"/>
      <c r="Y7" s="53"/>
      <c r="Z7" s="59"/>
      <c r="AA7" s="8">
        <f>B7-M7</f>
        <v>13</v>
      </c>
      <c r="AB7" s="31">
        <f>B7-M7</f>
        <v>13</v>
      </c>
      <c r="AC7" s="12" t="s">
        <v>4</v>
      </c>
      <c r="AD7" s="31" t="str">
        <f t="shared" si="5"/>
        <v>L</v>
      </c>
      <c r="AE7" s="84" t="s">
        <v>31</v>
      </c>
      <c r="AF7" s="43" t="s">
        <v>34</v>
      </c>
    </row>
    <row r="8" spans="1:31" ht="15">
      <c r="A8" s="11" t="s">
        <v>10</v>
      </c>
      <c r="B8" s="6">
        <v>72</v>
      </c>
      <c r="C8" s="6">
        <v>0</v>
      </c>
      <c r="D8" s="6"/>
      <c r="E8" s="6"/>
      <c r="F8" s="6">
        <v>72</v>
      </c>
      <c r="G8" s="1">
        <v>0</v>
      </c>
      <c r="H8" s="29"/>
      <c r="I8" s="30"/>
      <c r="J8" s="30">
        <f t="shared" si="2"/>
        <v>0</v>
      </c>
      <c r="K8" s="30">
        <f t="shared" si="1"/>
        <v>72</v>
      </c>
      <c r="L8" s="14"/>
      <c r="M8" s="13">
        <v>66</v>
      </c>
      <c r="N8" s="13">
        <v>30</v>
      </c>
      <c r="O8" s="13">
        <v>1</v>
      </c>
      <c r="P8" s="13"/>
      <c r="Q8" s="6">
        <v>36</v>
      </c>
      <c r="R8">
        <v>0</v>
      </c>
      <c r="S8" s="3">
        <f t="shared" si="0"/>
        <v>66</v>
      </c>
      <c r="T8" s="29">
        <v>1</v>
      </c>
      <c r="U8" s="30">
        <v>0</v>
      </c>
      <c r="V8" s="30">
        <f t="shared" si="3"/>
        <v>30</v>
      </c>
      <c r="W8" s="30">
        <f t="shared" si="4"/>
        <v>66</v>
      </c>
      <c r="X8" s="7"/>
      <c r="Y8" s="53"/>
      <c r="Z8" s="59"/>
      <c r="AA8" s="8">
        <f>B8-M8</f>
        <v>6</v>
      </c>
      <c r="AB8" s="31">
        <f>B8-M8</f>
        <v>6</v>
      </c>
      <c r="AC8" s="12" t="s">
        <v>4</v>
      </c>
      <c r="AD8" s="31" t="str">
        <f t="shared" si="5"/>
        <v>W</v>
      </c>
      <c r="AE8" s="84"/>
    </row>
    <row r="9" spans="1:31" ht="15">
      <c r="A9" s="11" t="s">
        <v>13</v>
      </c>
      <c r="B9" s="6">
        <v>63</v>
      </c>
      <c r="C9" s="6">
        <v>30</v>
      </c>
      <c r="D9" s="6">
        <v>1</v>
      </c>
      <c r="E9" s="6"/>
      <c r="F9" s="6">
        <v>33</v>
      </c>
      <c r="G9" s="1">
        <v>0</v>
      </c>
      <c r="H9" s="29">
        <v>1</v>
      </c>
      <c r="I9" s="30"/>
      <c r="J9" s="30">
        <f t="shared" si="2"/>
        <v>30</v>
      </c>
      <c r="K9" s="30">
        <f t="shared" si="1"/>
        <v>63</v>
      </c>
      <c r="L9" s="14"/>
      <c r="M9" s="13">
        <v>59</v>
      </c>
      <c r="N9" s="13">
        <v>35</v>
      </c>
      <c r="O9" s="13">
        <v>2</v>
      </c>
      <c r="P9" s="13">
        <v>3</v>
      </c>
      <c r="Q9" s="6">
        <v>24</v>
      </c>
      <c r="R9">
        <v>0</v>
      </c>
      <c r="S9" s="3">
        <f t="shared" si="0"/>
        <v>59</v>
      </c>
      <c r="T9" s="29">
        <v>2</v>
      </c>
      <c r="U9" s="30">
        <v>3</v>
      </c>
      <c r="V9" s="30">
        <f t="shared" si="3"/>
        <v>35</v>
      </c>
      <c r="W9" s="30">
        <f t="shared" si="4"/>
        <v>59</v>
      </c>
      <c r="X9" s="7"/>
      <c r="Y9" s="53"/>
      <c r="Z9" s="59"/>
      <c r="AA9" s="8">
        <f>B9-M9</f>
        <v>4</v>
      </c>
      <c r="AB9" s="31">
        <f>B9-M9</f>
        <v>4</v>
      </c>
      <c r="AC9" s="12" t="s">
        <v>4</v>
      </c>
      <c r="AD9" s="31" t="str">
        <f t="shared" si="5"/>
        <v>W</v>
      </c>
      <c r="AE9" s="84" t="s">
        <v>32</v>
      </c>
    </row>
    <row r="10" spans="1:31" ht="15">
      <c r="A10" s="11" t="s">
        <v>14</v>
      </c>
      <c r="B10" s="6">
        <v>78</v>
      </c>
      <c r="C10" s="6">
        <v>30</v>
      </c>
      <c r="D10" s="6">
        <v>1</v>
      </c>
      <c r="E10" s="6"/>
      <c r="F10" s="6">
        <v>48</v>
      </c>
      <c r="G10" s="1">
        <v>0</v>
      </c>
      <c r="H10" s="29">
        <v>1</v>
      </c>
      <c r="I10" s="30"/>
      <c r="J10" s="30">
        <f t="shared" si="2"/>
        <v>30</v>
      </c>
      <c r="K10" s="30">
        <f t="shared" si="1"/>
        <v>78</v>
      </c>
      <c r="L10" s="14"/>
      <c r="M10" s="13">
        <v>70</v>
      </c>
      <c r="N10" s="13">
        <v>35</v>
      </c>
      <c r="O10" s="13">
        <v>2</v>
      </c>
      <c r="P10" s="13">
        <v>3</v>
      </c>
      <c r="Q10" s="6">
        <v>32</v>
      </c>
      <c r="R10">
        <v>3</v>
      </c>
      <c r="S10" s="3">
        <f t="shared" si="0"/>
        <v>73</v>
      </c>
      <c r="T10" s="29">
        <v>2</v>
      </c>
      <c r="U10" s="30">
        <v>3</v>
      </c>
      <c r="V10" s="30">
        <f t="shared" si="3"/>
        <v>35</v>
      </c>
      <c r="W10" s="30">
        <f t="shared" si="4"/>
        <v>64</v>
      </c>
      <c r="X10" s="7"/>
      <c r="Y10" s="53"/>
      <c r="Z10" s="59"/>
      <c r="AA10" s="8">
        <f>B10-M10</f>
        <v>8</v>
      </c>
      <c r="AB10" s="31">
        <f>B10-M10</f>
        <v>8</v>
      </c>
      <c r="AC10" s="12" t="s">
        <v>4</v>
      </c>
      <c r="AD10" s="31" t="str">
        <f t="shared" si="5"/>
        <v>W</v>
      </c>
      <c r="AE10" s="84"/>
    </row>
    <row r="11" spans="1:31" ht="15">
      <c r="A11" s="11" t="s">
        <v>12</v>
      </c>
      <c r="B11" s="6">
        <v>48</v>
      </c>
      <c r="C11" s="6">
        <v>15</v>
      </c>
      <c r="D11" s="6">
        <v>3</v>
      </c>
      <c r="E11" s="6"/>
      <c r="F11" s="15">
        <v>30</v>
      </c>
      <c r="G11" s="2">
        <v>3</v>
      </c>
      <c r="H11" s="29">
        <v>3</v>
      </c>
      <c r="I11" s="33"/>
      <c r="J11" s="33">
        <f t="shared" si="2"/>
        <v>15</v>
      </c>
      <c r="K11" s="33">
        <f t="shared" si="1"/>
        <v>42</v>
      </c>
      <c r="L11" s="16"/>
      <c r="M11" s="15">
        <v>82</v>
      </c>
      <c r="N11" s="15">
        <v>50</v>
      </c>
      <c r="O11" s="15">
        <v>1</v>
      </c>
      <c r="P11" s="15">
        <v>2</v>
      </c>
      <c r="Q11" s="15">
        <v>32</v>
      </c>
      <c r="R11" s="2">
        <v>0</v>
      </c>
      <c r="S11" s="44">
        <f t="shared" si="0"/>
        <v>82</v>
      </c>
      <c r="T11" s="32">
        <v>1</v>
      </c>
      <c r="U11" s="33">
        <v>2</v>
      </c>
      <c r="V11" s="33">
        <f t="shared" si="3"/>
        <v>50</v>
      </c>
      <c r="W11" s="33">
        <f t="shared" si="4"/>
        <v>82</v>
      </c>
      <c r="X11" s="7"/>
      <c r="Y11" s="58"/>
      <c r="Z11" s="60"/>
      <c r="AA11" s="17">
        <f>B11-M11</f>
        <v>-34</v>
      </c>
      <c r="AB11" s="33">
        <f>B11-M11</f>
        <v>-34</v>
      </c>
      <c r="AC11" s="12" t="s">
        <v>5</v>
      </c>
      <c r="AD11" s="31" t="str">
        <f t="shared" si="5"/>
        <v>L</v>
      </c>
      <c r="AE11" s="85"/>
    </row>
    <row r="12" spans="1:31" ht="15">
      <c r="A12" s="18">
        <v>80</v>
      </c>
      <c r="B12" s="19">
        <v>83</v>
      </c>
      <c r="C12" s="19">
        <v>50</v>
      </c>
      <c r="D12" s="19">
        <v>1</v>
      </c>
      <c r="E12" s="19">
        <v>2</v>
      </c>
      <c r="F12" s="6">
        <v>30</v>
      </c>
      <c r="G12" s="1">
        <v>3</v>
      </c>
      <c r="H12" s="56">
        <v>1</v>
      </c>
      <c r="I12" s="30">
        <v>2</v>
      </c>
      <c r="J12" s="34">
        <f>IF(H12=1,30,IF(H12=2,20,IF(H12=3,15,IF(H12=4,10,0))))+IF(I12=1,30,IF(I12=2,20,IF(I12=3,15,IF(I12=4,10,0))))</f>
        <v>50</v>
      </c>
      <c r="K12" s="34">
        <f>F12+J12-G12</f>
        <v>77</v>
      </c>
      <c r="L12" s="14"/>
      <c r="M12" s="13">
        <v>0</v>
      </c>
      <c r="N12" s="13">
        <v>0</v>
      </c>
      <c r="O12" s="13">
        <v>0</v>
      </c>
      <c r="P12" s="13"/>
      <c r="Q12" s="6">
        <v>0</v>
      </c>
      <c r="R12">
        <v>0</v>
      </c>
      <c r="S12" s="3">
        <f>M12+R12</f>
        <v>0</v>
      </c>
      <c r="T12" s="29"/>
      <c r="U12" s="30"/>
      <c r="V12" s="34">
        <f>IF(T12=1,30,IF(T12=2,20,IF(T12=3,15,IF(T12=4,10,0))))+IF(U12=1,30,IF(U12=2,20,IF(U12=3,15,IF(U12=4,10,0))))</f>
        <v>0</v>
      </c>
      <c r="W12" s="34">
        <f>Q12+V12-R12</f>
        <v>0</v>
      </c>
      <c r="X12" s="20"/>
      <c r="Y12" s="54">
        <f>IF(AC12="W",S12,B12)</f>
        <v>0</v>
      </c>
      <c r="Z12" s="62">
        <f aca="true" t="shared" si="6" ref="Z12:Z19">IF(AD12="W",W12+R12,K12)</f>
        <v>0</v>
      </c>
      <c r="AA12" s="8">
        <f>B12-M12</f>
        <v>83</v>
      </c>
      <c r="AB12" s="65">
        <f>K12-W12</f>
        <v>77</v>
      </c>
      <c r="AC12" s="40" t="s">
        <v>4</v>
      </c>
      <c r="AD12" s="34" t="str">
        <f>IF(K12&gt;W12,"W","L")</f>
        <v>W</v>
      </c>
      <c r="AE12" s="19"/>
    </row>
    <row r="13" spans="1:31" ht="15">
      <c r="A13" s="11">
        <v>72</v>
      </c>
      <c r="B13" s="6">
        <v>77</v>
      </c>
      <c r="C13" s="6">
        <v>50</v>
      </c>
      <c r="D13" s="6">
        <v>1</v>
      </c>
      <c r="E13" s="6">
        <v>2</v>
      </c>
      <c r="F13" s="6">
        <v>24</v>
      </c>
      <c r="G13" s="1">
        <v>3</v>
      </c>
      <c r="H13" s="29">
        <v>1</v>
      </c>
      <c r="I13" s="30">
        <v>2</v>
      </c>
      <c r="J13" s="30">
        <f>IF(H13=1,30,IF(H13=2,20,IF(H13=3,15,IF(H13=4,10,0))))+IF(I13=1,30,IF(I13=2,20,IF(I13=3,15,IF(I13=4,10,0))))</f>
        <v>50</v>
      </c>
      <c r="K13" s="30">
        <f>F13+J13-G13</f>
        <v>71</v>
      </c>
      <c r="L13" s="7"/>
      <c r="M13" s="6">
        <v>6</v>
      </c>
      <c r="N13" s="6">
        <v>0</v>
      </c>
      <c r="O13" s="6">
        <v>0</v>
      </c>
      <c r="P13" s="6"/>
      <c r="Q13" s="6">
        <v>6</v>
      </c>
      <c r="R13">
        <v>0</v>
      </c>
      <c r="S13" s="3">
        <f aca="true" t="shared" si="7" ref="S13:S20">M13+R13</f>
        <v>6</v>
      </c>
      <c r="T13" s="29"/>
      <c r="U13" s="30"/>
      <c r="V13" s="30">
        <f>IF(T13=1,30,IF(T13=2,20,IF(T13=3,15,IF(T13=4,10,0))))+IF(U13=1,30,IF(U13=2,20,IF(U13=3,15,IF(U13=4,10,0))))</f>
        <v>0</v>
      </c>
      <c r="W13" s="30">
        <f t="shared" si="4"/>
        <v>6</v>
      </c>
      <c r="X13" s="7"/>
      <c r="Y13" s="54">
        <f>IF(AC13="W",S13,B13)</f>
        <v>6</v>
      </c>
      <c r="Z13" s="63">
        <f t="shared" si="6"/>
        <v>6</v>
      </c>
      <c r="AA13" s="8">
        <f>B13-M13</f>
        <v>71</v>
      </c>
      <c r="AB13" s="66">
        <f aca="true" t="shared" si="8" ref="AB13:AB19">K13-W13</f>
        <v>65</v>
      </c>
      <c r="AC13" s="12" t="s">
        <v>4</v>
      </c>
      <c r="AD13" s="31" t="str">
        <f t="shared" si="5"/>
        <v>W</v>
      </c>
      <c r="AE13" s="13"/>
    </row>
    <row r="14" spans="1:31" ht="15">
      <c r="A14" s="11">
        <v>65</v>
      </c>
      <c r="B14" s="6">
        <v>36</v>
      </c>
      <c r="C14" s="6">
        <v>30</v>
      </c>
      <c r="D14" s="6">
        <v>1</v>
      </c>
      <c r="E14" s="6"/>
      <c r="F14" s="6">
        <v>6</v>
      </c>
      <c r="G14" s="1">
        <v>0</v>
      </c>
      <c r="H14" s="29"/>
      <c r="I14" s="30"/>
      <c r="J14" s="30">
        <f aca="true" t="shared" si="9" ref="J14:J20">IF(H14=1,30,IF(H14=2,20,IF(H14=3,15,IF(H14=4,10,0))))+IF(I14=1,30,IF(I14=2,20,IF(I14=3,15,IF(I14=4,10,0))))</f>
        <v>0</v>
      </c>
      <c r="K14" s="30">
        <f>F14+J14-G14</f>
        <v>6</v>
      </c>
      <c r="L14" s="7"/>
      <c r="M14" s="6">
        <v>24</v>
      </c>
      <c r="N14" s="6">
        <v>0</v>
      </c>
      <c r="O14" s="6">
        <v>0</v>
      </c>
      <c r="P14" s="6"/>
      <c r="Q14" s="6">
        <v>24</v>
      </c>
      <c r="R14">
        <v>0</v>
      </c>
      <c r="S14" s="3">
        <f t="shared" si="7"/>
        <v>24</v>
      </c>
      <c r="T14" s="29"/>
      <c r="U14" s="30"/>
      <c r="V14" s="30">
        <f aca="true" t="shared" si="10" ref="V14:V20">IF(T14=1,30,IF(T14=2,20,IF(T14=3,15,IF(T14=4,10,0))))+IF(U14=1,30,IF(U14=2,20,IF(U14=3,15,IF(U14=4,10,0))))</f>
        <v>0</v>
      </c>
      <c r="W14" s="30">
        <f t="shared" si="4"/>
        <v>24</v>
      </c>
      <c r="X14" s="7"/>
      <c r="Y14" s="54">
        <f>IF(AC14="W",S14,B14)</f>
        <v>24</v>
      </c>
      <c r="Z14" s="63">
        <f t="shared" si="6"/>
        <v>6</v>
      </c>
      <c r="AA14" s="8">
        <f>B14-M14</f>
        <v>12</v>
      </c>
      <c r="AB14" s="66">
        <f t="shared" si="8"/>
        <v>-18</v>
      </c>
      <c r="AC14" s="12" t="s">
        <v>4</v>
      </c>
      <c r="AD14" s="31" t="str">
        <f>IF(K14&gt;W14,"W","L")</f>
        <v>L</v>
      </c>
      <c r="AE14" s="13"/>
    </row>
    <row r="15" spans="1:31" ht="15">
      <c r="A15" s="11">
        <v>51</v>
      </c>
      <c r="B15" s="6">
        <v>38</v>
      </c>
      <c r="C15" s="6">
        <v>0</v>
      </c>
      <c r="D15" s="6"/>
      <c r="E15" s="6"/>
      <c r="F15" s="6">
        <v>38</v>
      </c>
      <c r="G15" s="1">
        <v>0</v>
      </c>
      <c r="H15" s="29"/>
      <c r="I15" s="30"/>
      <c r="J15" s="30">
        <f t="shared" si="9"/>
        <v>0</v>
      </c>
      <c r="K15" s="30">
        <f>F15+J15-G15</f>
        <v>38</v>
      </c>
      <c r="L15" s="7"/>
      <c r="M15" s="6">
        <v>38</v>
      </c>
      <c r="N15" s="6">
        <v>30</v>
      </c>
      <c r="O15" s="6">
        <v>1</v>
      </c>
      <c r="P15" s="6"/>
      <c r="Q15" s="6">
        <v>8</v>
      </c>
      <c r="R15">
        <v>0</v>
      </c>
      <c r="S15" s="3">
        <f t="shared" si="7"/>
        <v>38</v>
      </c>
      <c r="T15" s="29">
        <v>1</v>
      </c>
      <c r="U15" s="30"/>
      <c r="V15" s="30">
        <f t="shared" si="10"/>
        <v>30</v>
      </c>
      <c r="W15" s="30">
        <f t="shared" si="4"/>
        <v>38</v>
      </c>
      <c r="X15" s="7"/>
      <c r="Y15" s="54">
        <f>IF(AC15="W",S15,B15)</f>
        <v>38</v>
      </c>
      <c r="Z15" s="63">
        <f t="shared" si="6"/>
        <v>38</v>
      </c>
      <c r="AA15" s="8">
        <f>B15-M15</f>
        <v>0</v>
      </c>
      <c r="AB15" s="66">
        <f t="shared" si="8"/>
        <v>0</v>
      </c>
      <c r="AC15" s="12" t="s">
        <v>6</v>
      </c>
      <c r="AD15" s="31" t="str">
        <f>IF(K15&gt;W15,"W","L")</f>
        <v>L</v>
      </c>
      <c r="AE15" s="13"/>
    </row>
    <row r="16" spans="1:31" ht="15">
      <c r="A16" s="11">
        <v>46</v>
      </c>
      <c r="B16" s="6">
        <v>62</v>
      </c>
      <c r="C16" s="6">
        <v>20</v>
      </c>
      <c r="D16" s="6">
        <v>2</v>
      </c>
      <c r="E16" s="6"/>
      <c r="F16" s="6">
        <v>39</v>
      </c>
      <c r="G16" s="1">
        <v>3</v>
      </c>
      <c r="H16" s="29"/>
      <c r="I16" s="30"/>
      <c r="J16" s="30">
        <f t="shared" si="9"/>
        <v>0</v>
      </c>
      <c r="K16" s="30">
        <f>F16+J16-G16</f>
        <v>36</v>
      </c>
      <c r="L16" s="7"/>
      <c r="M16" s="6">
        <v>58</v>
      </c>
      <c r="N16" s="6">
        <v>30</v>
      </c>
      <c r="O16" s="6">
        <v>1</v>
      </c>
      <c r="P16" s="6"/>
      <c r="Q16" s="6">
        <v>28</v>
      </c>
      <c r="R16">
        <v>0</v>
      </c>
      <c r="S16" s="3">
        <f t="shared" si="7"/>
        <v>58</v>
      </c>
      <c r="T16" s="29">
        <v>1</v>
      </c>
      <c r="U16" s="30"/>
      <c r="V16" s="30">
        <f t="shared" si="10"/>
        <v>30</v>
      </c>
      <c r="W16" s="30">
        <f t="shared" si="4"/>
        <v>58</v>
      </c>
      <c r="X16" s="7"/>
      <c r="Y16" s="54">
        <f>IF(AC16="W",S16,B16)</f>
        <v>58</v>
      </c>
      <c r="Z16" s="63">
        <f t="shared" si="6"/>
        <v>36</v>
      </c>
      <c r="AA16" s="8">
        <f>B16-M16</f>
        <v>4</v>
      </c>
      <c r="AB16" s="66">
        <f t="shared" si="8"/>
        <v>-22</v>
      </c>
      <c r="AC16" s="12" t="s">
        <v>4</v>
      </c>
      <c r="AD16" s="31" t="str">
        <f t="shared" si="5"/>
        <v>L</v>
      </c>
      <c r="AE16" s="13"/>
    </row>
    <row r="17" spans="1:31" ht="15">
      <c r="A17" s="11">
        <v>38</v>
      </c>
      <c r="B17" s="6">
        <v>74</v>
      </c>
      <c r="C17" s="6">
        <v>30</v>
      </c>
      <c r="D17" s="6">
        <v>1</v>
      </c>
      <c r="E17" s="6"/>
      <c r="F17" s="6">
        <v>44</v>
      </c>
      <c r="G17" s="1">
        <v>0</v>
      </c>
      <c r="H17" s="29"/>
      <c r="I17" s="30"/>
      <c r="J17" s="30">
        <f t="shared" si="9"/>
        <v>0</v>
      </c>
      <c r="K17" s="30">
        <f>F17+J17-G17</f>
        <v>44</v>
      </c>
      <c r="L17" s="7"/>
      <c r="M17" s="6">
        <v>36</v>
      </c>
      <c r="N17" s="6">
        <v>20</v>
      </c>
      <c r="O17" s="6">
        <v>2</v>
      </c>
      <c r="P17" s="6"/>
      <c r="Q17" s="6">
        <v>13</v>
      </c>
      <c r="R17">
        <v>3</v>
      </c>
      <c r="S17" s="3">
        <f t="shared" si="7"/>
        <v>39</v>
      </c>
      <c r="T17" s="29">
        <v>1</v>
      </c>
      <c r="U17" s="30"/>
      <c r="V17" s="30">
        <f t="shared" si="10"/>
        <v>30</v>
      </c>
      <c r="W17" s="30">
        <f t="shared" si="4"/>
        <v>40</v>
      </c>
      <c r="X17" s="7"/>
      <c r="Y17" s="54">
        <f>IF(AC17="W",S17,B17)</f>
        <v>39</v>
      </c>
      <c r="Z17" s="63">
        <f t="shared" si="6"/>
        <v>43</v>
      </c>
      <c r="AA17" s="8">
        <f>B17-M17</f>
        <v>38</v>
      </c>
      <c r="AB17" s="66">
        <f t="shared" si="8"/>
        <v>4</v>
      </c>
      <c r="AC17" s="12" t="s">
        <v>4</v>
      </c>
      <c r="AD17" s="31" t="str">
        <f t="shared" si="5"/>
        <v>W</v>
      </c>
      <c r="AE17" s="13"/>
    </row>
    <row r="18" spans="1:31" ht="15">
      <c r="A18" s="11">
        <v>27</v>
      </c>
      <c r="B18" s="6">
        <v>33</v>
      </c>
      <c r="C18" s="6">
        <v>0</v>
      </c>
      <c r="D18" s="6"/>
      <c r="E18" s="6"/>
      <c r="F18" s="6">
        <v>30</v>
      </c>
      <c r="G18" s="1">
        <v>3</v>
      </c>
      <c r="H18" s="29"/>
      <c r="I18" s="30"/>
      <c r="J18" s="30">
        <f t="shared" si="9"/>
        <v>0</v>
      </c>
      <c r="K18" s="30">
        <f>F18+J18-G18</f>
        <v>27</v>
      </c>
      <c r="L18" s="7"/>
      <c r="M18" s="6">
        <v>0</v>
      </c>
      <c r="N18" s="6">
        <v>0</v>
      </c>
      <c r="O18" s="6">
        <v>0</v>
      </c>
      <c r="P18" s="6"/>
      <c r="Q18" s="6">
        <v>0</v>
      </c>
      <c r="R18">
        <v>0</v>
      </c>
      <c r="S18" s="3">
        <f t="shared" si="7"/>
        <v>0</v>
      </c>
      <c r="T18" s="29"/>
      <c r="U18" s="30"/>
      <c r="V18" s="30">
        <f t="shared" si="10"/>
        <v>0</v>
      </c>
      <c r="W18" s="30">
        <f t="shared" si="4"/>
        <v>0</v>
      </c>
      <c r="X18" s="7"/>
      <c r="Y18" s="54">
        <f>IF(AC18="W",S18,B18)</f>
        <v>0</v>
      </c>
      <c r="Z18" s="63">
        <f t="shared" si="6"/>
        <v>0</v>
      </c>
      <c r="AA18" s="8">
        <f>B18-M18</f>
        <v>33</v>
      </c>
      <c r="AB18" s="66">
        <f t="shared" si="8"/>
        <v>27</v>
      </c>
      <c r="AC18" s="12" t="s">
        <v>4</v>
      </c>
      <c r="AD18" s="31" t="str">
        <f t="shared" si="5"/>
        <v>W</v>
      </c>
      <c r="AE18" s="13"/>
    </row>
    <row r="19" spans="1:31" ht="15">
      <c r="A19" s="11">
        <v>16</v>
      </c>
      <c r="B19" s="6">
        <v>114</v>
      </c>
      <c r="C19" s="6">
        <v>50</v>
      </c>
      <c r="D19" s="6">
        <v>1</v>
      </c>
      <c r="E19" s="6">
        <v>2</v>
      </c>
      <c r="F19" s="6">
        <v>64</v>
      </c>
      <c r="G19" s="1">
        <v>0</v>
      </c>
      <c r="H19" s="29">
        <v>1</v>
      </c>
      <c r="I19" s="30">
        <v>2</v>
      </c>
      <c r="J19" s="30">
        <f t="shared" si="9"/>
        <v>50</v>
      </c>
      <c r="K19" s="30">
        <f>F19+J19-G19</f>
        <v>114</v>
      </c>
      <c r="L19" s="7"/>
      <c r="M19" s="6">
        <v>25</v>
      </c>
      <c r="N19" s="6">
        <v>0</v>
      </c>
      <c r="O19" s="6">
        <v>0</v>
      </c>
      <c r="P19" s="6"/>
      <c r="Q19" s="6">
        <v>22</v>
      </c>
      <c r="R19">
        <v>3</v>
      </c>
      <c r="S19" s="3">
        <f t="shared" si="7"/>
        <v>28</v>
      </c>
      <c r="T19" s="29"/>
      <c r="U19" s="30"/>
      <c r="V19" s="30">
        <f t="shared" si="10"/>
        <v>0</v>
      </c>
      <c r="W19" s="30">
        <f t="shared" si="4"/>
        <v>19</v>
      </c>
      <c r="X19" s="7"/>
      <c r="Y19" s="54">
        <f>IF(AC19="W",S19,B19)</f>
        <v>28</v>
      </c>
      <c r="Z19" s="63">
        <f t="shared" si="6"/>
        <v>22</v>
      </c>
      <c r="AA19" s="8">
        <f>B19-M19</f>
        <v>89</v>
      </c>
      <c r="AB19" s="66">
        <f t="shared" si="8"/>
        <v>95</v>
      </c>
      <c r="AC19" s="12" t="s">
        <v>4</v>
      </c>
      <c r="AD19" s="31" t="str">
        <f t="shared" si="5"/>
        <v>W</v>
      </c>
      <c r="AE19" s="13"/>
    </row>
    <row r="20" spans="1:31" ht="15.75" thickBot="1">
      <c r="A20" s="21">
        <v>3</v>
      </c>
      <c r="B20" s="22">
        <v>74</v>
      </c>
      <c r="C20" s="22">
        <v>20</v>
      </c>
      <c r="D20" s="22">
        <v>2</v>
      </c>
      <c r="E20" s="22"/>
      <c r="F20" s="22">
        <v>54</v>
      </c>
      <c r="G20" s="4">
        <v>0</v>
      </c>
      <c r="H20" s="35"/>
      <c r="I20" s="36"/>
      <c r="J20" s="36">
        <f t="shared" si="9"/>
        <v>0</v>
      </c>
      <c r="K20" s="36">
        <f>F20+J20-G20</f>
        <v>54</v>
      </c>
      <c r="L20" s="23"/>
      <c r="M20" s="22">
        <v>69</v>
      </c>
      <c r="N20" s="22">
        <v>30</v>
      </c>
      <c r="O20" s="22">
        <v>1</v>
      </c>
      <c r="P20" s="22"/>
      <c r="Q20" s="22">
        <v>39</v>
      </c>
      <c r="R20" s="4">
        <v>0</v>
      </c>
      <c r="S20" s="45">
        <f t="shared" si="7"/>
        <v>69</v>
      </c>
      <c r="T20" s="35">
        <v>1</v>
      </c>
      <c r="U20" s="36"/>
      <c r="V20" s="36">
        <f t="shared" si="10"/>
        <v>30</v>
      </c>
      <c r="W20" s="36">
        <f t="shared" si="4"/>
        <v>69</v>
      </c>
      <c r="X20" s="23"/>
      <c r="Y20" s="57">
        <f>IF(AC20="W",S20,B20)</f>
        <v>69</v>
      </c>
      <c r="Z20" s="61">
        <f>IF(AD20="W",W20+R20,K20)</f>
        <v>54</v>
      </c>
      <c r="AA20" s="25">
        <f>B20-M20</f>
        <v>5</v>
      </c>
      <c r="AB20" s="67">
        <f>K20-W20</f>
        <v>-15</v>
      </c>
      <c r="AC20" s="24" t="s">
        <v>4</v>
      </c>
      <c r="AD20" s="36" t="str">
        <f t="shared" si="5"/>
        <v>L</v>
      </c>
      <c r="AE20" s="22"/>
    </row>
    <row r="21" spans="1:31" ht="15">
      <c r="A21" s="11" t="s">
        <v>18</v>
      </c>
      <c r="B21" s="6">
        <f aca="true" t="shared" si="11" ref="B21:K21">AVERAGE(B4:B20)</f>
        <v>63.529411764705884</v>
      </c>
      <c r="C21" s="26">
        <f t="shared" si="11"/>
        <v>25.88235294117647</v>
      </c>
      <c r="D21" s="26">
        <f t="shared" si="11"/>
        <v>1.5714285714285714</v>
      </c>
      <c r="E21" s="26">
        <f t="shared" si="11"/>
        <v>2.6</v>
      </c>
      <c r="F21" s="49">
        <f t="shared" si="11"/>
        <v>36.23529411764706</v>
      </c>
      <c r="G21" s="49">
        <f t="shared" si="11"/>
        <v>1.411764705882353</v>
      </c>
      <c r="H21" s="37"/>
      <c r="I21" s="46"/>
      <c r="J21" s="46"/>
      <c r="K21" s="46">
        <f t="shared" si="11"/>
        <v>51.1875</v>
      </c>
      <c r="L21" s="7"/>
      <c r="M21" s="6">
        <f>AVERAGE(M4:M20)</f>
        <v>42.88235294117647</v>
      </c>
      <c r="N21" s="6">
        <f>AVERAGE(N4:N20)</f>
        <v>22.941176470588236</v>
      </c>
      <c r="O21" s="26">
        <f>AVERAGE(O4:O20)</f>
        <v>0.8823529411764706</v>
      </c>
      <c r="P21" s="26">
        <f>AVERAGE(P4:P11)</f>
        <v>2.2857142857142856</v>
      </c>
      <c r="Q21" s="51">
        <f>AVERAGE(Q4:Q20)</f>
        <v>19.058823529411764</v>
      </c>
      <c r="R21" s="50">
        <f>AVERAGE(R4:R20)</f>
        <v>0.8823529411764706</v>
      </c>
      <c r="S21" s="50">
        <f>AVERAGE(S4:S20)</f>
        <v>43.76470588235294</v>
      </c>
      <c r="T21" s="38"/>
      <c r="U21" s="31">
        <f>AVERAGE(U5:U20)</f>
        <v>2.142857142857143</v>
      </c>
      <c r="V21" s="31"/>
      <c r="W21" s="42">
        <f>AVERAGE(W4:W20)</f>
        <v>44.625</v>
      </c>
      <c r="X21" s="7"/>
      <c r="Y21" s="26" t="str">
        <f>FIXED(AVERAGE(Y12:Y20),2,TRUE)</f>
        <v>29.11</v>
      </c>
      <c r="Z21" s="42" t="str">
        <f>FIXED(AVERAGE(Z12:Z20),2,TRUE)</f>
        <v>22.78</v>
      </c>
      <c r="AA21" s="26">
        <f>AVERAGE(AA4:AA20)</f>
        <v>20.647058823529413</v>
      </c>
      <c r="AB21" s="42">
        <f>AVERAGE(AB4:AB20)</f>
        <v>10</v>
      </c>
      <c r="AC21" s="41" t="str">
        <f>COUNTIF(AC4:AC20,"W")&amp;"-"&amp;COUNTIF(AC4:AC20,"L")&amp;"-"&amp;COUNTIF(AC4:AC20,"T")</f>
        <v>14-2-1</v>
      </c>
      <c r="AD21" s="64" t="str">
        <f>COUNTIF(AD4:AD20,"W")&amp;"-"&amp;COUNTIF(AD4:AD20,"L")&amp;"-"&amp;COUNTIF(AD4:AD20,"T")</f>
        <v>8-8-0</v>
      </c>
      <c r="AE21" s="39"/>
    </row>
    <row r="22" spans="1:31" ht="15">
      <c r="A22" s="11" t="s">
        <v>26</v>
      </c>
      <c r="B22" s="6">
        <f aca="true" t="shared" si="12" ref="B22:K22">AVERAGE(B12:B20)</f>
        <v>65.66666666666667</v>
      </c>
      <c r="C22" s="26">
        <f t="shared" si="12"/>
        <v>27.77777777777778</v>
      </c>
      <c r="D22" s="26">
        <f t="shared" si="12"/>
        <v>1.2857142857142858</v>
      </c>
      <c r="E22" s="26">
        <f t="shared" si="12"/>
        <v>2</v>
      </c>
      <c r="F22" s="50">
        <f t="shared" si="12"/>
        <v>36.55555555555556</v>
      </c>
      <c r="G22" s="50">
        <f t="shared" si="12"/>
        <v>1.3333333333333333</v>
      </c>
      <c r="H22" s="38"/>
      <c r="I22" s="47"/>
      <c r="J22" s="47"/>
      <c r="K22" s="47">
        <f t="shared" si="12"/>
        <v>51.888888888888886</v>
      </c>
      <c r="L22" s="7"/>
      <c r="M22" s="6">
        <f>AVERAGE(M12:M20)</f>
        <v>28.444444444444443</v>
      </c>
      <c r="N22" s="6">
        <f>AVERAGE(N12:N20)</f>
        <v>12.222222222222221</v>
      </c>
      <c r="O22" s="26">
        <f>AVERAGE(O12:O20)</f>
        <v>0.5555555555555556</v>
      </c>
      <c r="P22" s="26"/>
      <c r="Q22" s="52">
        <f>AVERAGE(Q12:Q20)</f>
        <v>15.555555555555555</v>
      </c>
      <c r="R22" s="50">
        <f>AVERAGE(R12:R20)</f>
        <v>0.6666666666666666</v>
      </c>
      <c r="S22" s="50">
        <f>AVERAGE(S12:S20)</f>
        <v>29.11111111111111</v>
      </c>
      <c r="T22" s="38"/>
      <c r="U22" s="30"/>
      <c r="V22" s="30"/>
      <c r="W22" s="42">
        <f>AVERAGE(W12:W20)</f>
        <v>28.22222222222222</v>
      </c>
      <c r="X22" s="7"/>
      <c r="Y22" s="42"/>
      <c r="Z22" s="42"/>
      <c r="AA22" s="26">
        <f>AVERAGE(AA12:AA20)</f>
        <v>37.22222222222222</v>
      </c>
      <c r="AB22" s="42">
        <f>AVERAGE(AB12:AB20)</f>
        <v>23.666666666666668</v>
      </c>
      <c r="AC22" s="41" t="str">
        <f>COUNTIF(AC12:AC20,"W")&amp;"-"&amp;COUNTIF(AC12:AC20,"L")&amp;"-"&amp;COUNTIF(AC12:AC20,"T")</f>
        <v>8-0-1</v>
      </c>
      <c r="AD22" s="48" t="str">
        <f>COUNTIF(AD12:AD20,"W")&amp;"-"&amp;COUNTIF(AD12:AD20,"L")&amp;"-"&amp;COUNTIF(AD12:AD20,"T")</f>
        <v>5-4-0</v>
      </c>
      <c r="AE22" s="39"/>
    </row>
    <row r="23" spans="1:31" ht="15">
      <c r="A23" s="11" t="s">
        <v>27</v>
      </c>
      <c r="B23" s="6">
        <f>AVERAGE(B4:B11)</f>
        <v>61.125</v>
      </c>
      <c r="C23" s="26">
        <f>AVERAGE(C4:C11)</f>
        <v>23.75</v>
      </c>
      <c r="D23" s="26">
        <f aca="true" t="shared" si="13" ref="D23:K23">AVERAGE(D5:D11)</f>
        <v>2</v>
      </c>
      <c r="E23" s="26">
        <f t="shared" si="13"/>
        <v>3.5</v>
      </c>
      <c r="F23" s="50">
        <f t="shared" si="13"/>
        <v>35.42857142857143</v>
      </c>
      <c r="G23" s="50">
        <f t="shared" si="13"/>
        <v>1.7142857142857142</v>
      </c>
      <c r="H23" s="38"/>
      <c r="I23" s="47"/>
      <c r="J23" s="47"/>
      <c r="K23" s="47">
        <f t="shared" si="13"/>
        <v>50.285714285714285</v>
      </c>
      <c r="L23" s="7"/>
      <c r="M23" s="6">
        <f>AVERAGE(M5:M11)</f>
        <v>67.57142857142857</v>
      </c>
      <c r="N23" s="6">
        <f>AVERAGE(N5:N11)</f>
        <v>40</v>
      </c>
      <c r="O23" s="26">
        <f>AVERAGE(O5:O11)</f>
        <v>1.4285714285714286</v>
      </c>
      <c r="P23" s="26">
        <f>AVERAGE(P4:P11)</f>
        <v>2.2857142857142856</v>
      </c>
      <c r="Q23" s="52">
        <f>AVERAGE(Q5:Q11)</f>
        <v>26.285714285714285</v>
      </c>
      <c r="R23" s="50">
        <f>AVERAGE(R5:R11)</f>
        <v>1.2857142857142858</v>
      </c>
      <c r="S23" s="50" t="s">
        <v>24</v>
      </c>
      <c r="T23" s="38"/>
      <c r="U23" s="31">
        <f>AVERAGE(U5:U20)</f>
        <v>2.142857142857143</v>
      </c>
      <c r="V23" s="31"/>
      <c r="W23" s="42">
        <f>AVERAGE(W5:W11)</f>
        <v>65.71428571428571</v>
      </c>
      <c r="X23" s="7"/>
      <c r="Y23" s="42"/>
      <c r="Z23" s="42"/>
      <c r="AA23" s="26">
        <f>AVERAGE(AA5:AA11)</f>
        <v>-7.571428571428571</v>
      </c>
      <c r="AB23" s="42">
        <f>AVERAGE(AB5:AB11)</f>
        <v>-7.571428571428571</v>
      </c>
      <c r="AC23" s="41" t="str">
        <f>COUNTIF(AC4:AC11,"W")&amp;"-"&amp;COUNTIF(AC4:AC11,"L")</f>
        <v>6-2</v>
      </c>
      <c r="AD23" s="48" t="str">
        <f>COUNTIF(AD4:AD11,"W")&amp;"-"&amp;COUNTIF(AD4:AD11,"L")</f>
        <v>3-4</v>
      </c>
      <c r="AE23" s="39"/>
    </row>
    <row r="24" spans="28:30" ht="15">
      <c r="AB24" s="87" t="s">
        <v>37</v>
      </c>
      <c r="AC24" s="8">
        <f>COUNTIF(AC12:AC20,"W")*2+COUNTIF(AC12:AC20,"T")*1+COUNTIF(AC12:AC20,"L")*0</f>
        <v>17</v>
      </c>
      <c r="AD24" s="8">
        <f>COUNTIF(AD12:AD20,"W")*2+COUNTIF(AD12:AD20,"T")*1+COUNTIF(AD12:AD20,"L")*0</f>
        <v>10</v>
      </c>
    </row>
    <row r="25" spans="1:31" ht="14.25" customHeight="1">
      <c r="A25" s="71" t="s">
        <v>42</v>
      </c>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row>
    <row r="26" spans="1:31" ht="15">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row>
    <row r="27" spans="1:31" ht="15">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row>
    <row r="28" spans="1:31" ht="15">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row>
    <row r="29" spans="1:31" ht="15">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row>
    <row r="31" ht="15">
      <c r="A31" s="88" t="s">
        <v>43</v>
      </c>
    </row>
    <row r="32" spans="1:31" ht="15" customHeight="1">
      <c r="A32" s="71" t="s">
        <v>44</v>
      </c>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row>
    <row r="33" spans="1:31" ht="15">
      <c r="A33" s="71"/>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row>
    <row r="34" spans="1:31" ht="15">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row>
    <row r="35" spans="2:3" ht="15" customHeight="1">
      <c r="B35" s="89"/>
      <c r="C35" s="89"/>
    </row>
    <row r="36" spans="1:3" ht="15">
      <c r="A36" s="89"/>
      <c r="B36" s="89"/>
      <c r="C36" s="89"/>
    </row>
    <row r="37" spans="1:3" ht="15">
      <c r="A37" s="89"/>
      <c r="B37" s="89"/>
      <c r="C37" s="89"/>
    </row>
    <row r="38" spans="1:3" ht="15">
      <c r="A38" s="89"/>
      <c r="B38" s="89"/>
      <c r="C38" s="89"/>
    </row>
  </sheetData>
  <sheetProtection/>
  <mergeCells count="29">
    <mergeCell ref="A32:AE34"/>
    <mergeCell ref="AE9:AE11"/>
    <mergeCell ref="AE7:AE8"/>
    <mergeCell ref="AE4:AE6"/>
    <mergeCell ref="N2:P2"/>
    <mergeCell ref="M2:M3"/>
    <mergeCell ref="T2:V2"/>
    <mergeCell ref="W2:W3"/>
    <mergeCell ref="AC2:AC3"/>
    <mergeCell ref="A1:A3"/>
    <mergeCell ref="B1:K1"/>
    <mergeCell ref="C2:E2"/>
    <mergeCell ref="B2:B3"/>
    <mergeCell ref="H2:J2"/>
    <mergeCell ref="K2:K3"/>
    <mergeCell ref="Y1:AD1"/>
    <mergeCell ref="Y2:Y3"/>
    <mergeCell ref="Z2:Z3"/>
    <mergeCell ref="A25:AE29"/>
    <mergeCell ref="AD2:AD3"/>
    <mergeCell ref="AE2:AE3"/>
    <mergeCell ref="R2:R3"/>
    <mergeCell ref="Q2:Q3"/>
    <mergeCell ref="F2:F3"/>
    <mergeCell ref="G2:G3"/>
    <mergeCell ref="S2:S3"/>
    <mergeCell ref="M1:W1"/>
    <mergeCell ref="AA2:AA3"/>
    <mergeCell ref="AB2:AB3"/>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R23" sqref="R23"/>
    </sheetView>
  </sheetViews>
  <sheetFormatPr defaultColWidth="9.140625" defaultRowHeight="15"/>
  <sheetData>
    <row r="19" ht="15"/>
    <row r="20" ht="15"/>
    <row r="21" ht="15"/>
    <row r="22" ht="15"/>
    <row r="23" ht="15"/>
    <row r="24" ht="15"/>
    <row r="25" ht="15"/>
    <row r="26" ht="15"/>
    <row r="27" 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Mom</dc:creator>
  <cp:keywords/>
  <dc:description/>
  <cp:lastModifiedBy>Siri Katrina Maley</cp:lastModifiedBy>
  <dcterms:created xsi:type="dcterms:W3CDTF">2011-04-10T18:55:35Z</dcterms:created>
  <dcterms:modified xsi:type="dcterms:W3CDTF">2011-04-11T21:11:35Z</dcterms:modified>
  <cp:category/>
  <cp:version/>
  <cp:contentType/>
  <cp:contentStatus/>
</cp:coreProperties>
</file>