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835" windowHeight="15330" activeTab="0"/>
  </bookViews>
  <sheets>
    <sheet name="bom" sheetId="1" r:id="rId1"/>
  </sheets>
  <definedNames>
    <definedName name="_xlnm.Print_Area" localSheetId="0">'bom'!$B$1:$P$7</definedName>
  </definedNames>
  <calcPr fullCalcOnLoad="1"/>
</workbook>
</file>

<file path=xl/sharedStrings.xml><?xml version="1.0" encoding="utf-8"?>
<sst xmlns="http://schemas.openxmlformats.org/spreadsheetml/2006/main" count="455" uniqueCount="184">
  <si>
    <t>Bill of Materials</t>
  </si>
  <si>
    <t>ea</t>
  </si>
  <si>
    <t>Manu</t>
  </si>
  <si>
    <t>Part #</t>
  </si>
  <si>
    <t>Vendor</t>
  </si>
  <si>
    <t>Unit</t>
  </si>
  <si>
    <t>Price</t>
  </si>
  <si>
    <t>Extended</t>
  </si>
  <si>
    <t>Manufacturer</t>
  </si>
  <si>
    <t>Description</t>
  </si>
  <si>
    <t>Quantity</t>
  </si>
  <si>
    <t>Subquantity</t>
  </si>
  <si>
    <t>weight</t>
  </si>
  <si>
    <t>Piece</t>
  </si>
  <si>
    <t>Total:</t>
  </si>
  <si>
    <t>Name</t>
  </si>
  <si>
    <t>AndyMark</t>
  </si>
  <si>
    <t>Plaction Wheel</t>
  </si>
  <si>
    <t>Hub</t>
  </si>
  <si>
    <t>Sprocket</t>
  </si>
  <si>
    <t>Tread</t>
  </si>
  <si>
    <t>Plaction Tread</t>
  </si>
  <si>
    <t>Sprocket Spacer</t>
  </si>
  <si>
    <t>Hub Bolt</t>
  </si>
  <si>
    <t>Total</t>
  </si>
  <si>
    <t>Bearings</t>
  </si>
  <si>
    <t>Washer</t>
  </si>
  <si>
    <t>Chain</t>
  </si>
  <si>
    <t>¼-20 Hex Nut</t>
  </si>
  <si>
    <t>Sprocket Nut</t>
  </si>
  <si>
    <t>Robot</t>
  </si>
  <si>
    <t>Subassemblies</t>
  </si>
  <si>
    <t>Gearbox</t>
  </si>
  <si>
    <t>McMaster-Carr</t>
  </si>
  <si>
    <t>10-32 2.00" FHCS</t>
  </si>
  <si>
    <t>10-32 Nyloc Nut</t>
  </si>
  <si>
    <t>Locking Collar</t>
  </si>
  <si>
    <t>91255A537</t>
  </si>
  <si>
    <t>Compressor</t>
  </si>
  <si>
    <t>Accumulators</t>
  </si>
  <si>
    <t>Pressure Gauge</t>
  </si>
  <si>
    <t>Vent Valve</t>
  </si>
  <si>
    <t>Clippard Cylinders</t>
  </si>
  <si>
    <t>Pressure Switch</t>
  </si>
  <si>
    <t xml:space="preserve">cRio with no modules </t>
  </si>
  <si>
    <t xml:space="preserve">cRio with 5 modules </t>
  </si>
  <si>
    <t>9201 module (Analog)</t>
  </si>
  <si>
    <t>9403 module (Digital)</t>
  </si>
  <si>
    <t>9472 module (Relay)</t>
  </si>
  <si>
    <t>analog bumper</t>
  </si>
  <si>
    <t>pneumatics bumper</t>
  </si>
  <si>
    <t>Distribution Block</t>
  </si>
  <si>
    <t>Digital Side Car</t>
  </si>
  <si>
    <t>Digital Side Car Cable</t>
  </si>
  <si>
    <t>Radio</t>
  </si>
  <si>
    <t>Spike:</t>
  </si>
  <si>
    <t>KOP</t>
  </si>
  <si>
    <t>¼-20 x .50 FHSCS</t>
  </si>
  <si>
    <t>Regulator</t>
  </si>
  <si>
    <t>Battery Mount</t>
  </si>
  <si>
    <t>am-0030</t>
  </si>
  <si>
    <t>Pivot Wheel Assembly</t>
  </si>
  <si>
    <t>4 inch Plaction Wheel</t>
  </si>
  <si>
    <t>am-0198</t>
  </si>
  <si>
    <t>S35-24L Aluminum Sprocket</t>
  </si>
  <si>
    <t>am-0217</t>
  </si>
  <si>
    <t>S35-28L Aluminum Sprocket</t>
  </si>
  <si>
    <t>am-0219</t>
  </si>
  <si>
    <t>am-0428</t>
  </si>
  <si>
    <t>375 Key Hub</t>
  </si>
  <si>
    <t>am-0134</t>
  </si>
  <si>
    <t>6280K321</t>
  </si>
  <si>
    <t>Miter Gear</t>
  </si>
  <si>
    <t>16T 16 Diametrical Pitch</t>
  </si>
  <si>
    <t>Boston Gear</t>
  </si>
  <si>
    <t>6843K11</t>
  </si>
  <si>
    <t>L110Y (12174)</t>
  </si>
  <si>
    <t>ANSI 35 Steel Chain - 32 links</t>
  </si>
  <si>
    <t>links</t>
  </si>
  <si>
    <t>Team Fab</t>
  </si>
  <si>
    <t>Pivot Tube</t>
  </si>
  <si>
    <t>Pivot Brace</t>
  </si>
  <si>
    <t>Coax drive shaft</t>
  </si>
  <si>
    <t>Transfer shaft</t>
  </si>
  <si>
    <t>3/8" x 4" keyed steel shaft</t>
  </si>
  <si>
    <t>Axle Shaft</t>
  </si>
  <si>
    <t>3/8" Flanged Bearings</t>
  </si>
  <si>
    <t>1/2" Flanged Bearings</t>
  </si>
  <si>
    <t>am-0028</t>
  </si>
  <si>
    <t>10-32 .257" thr'd spacer</t>
  </si>
  <si>
    <t>Bolt</t>
  </si>
  <si>
    <t>10-32 0.50" BHCS</t>
  </si>
  <si>
    <t>Pivot Mount &amp; Steering</t>
  </si>
  <si>
    <t>Steering Motor</t>
  </si>
  <si>
    <t>Bainbots</t>
  </si>
  <si>
    <t>P60K-444-0004</t>
  </si>
  <si>
    <t>12T drive Sprocket</t>
  </si>
  <si>
    <t>am-0166</t>
  </si>
  <si>
    <t>RS-545 or FisherPrice</t>
  </si>
  <si>
    <t>Thrust Bearing</t>
  </si>
  <si>
    <t>1" Flanged Bearings</t>
  </si>
  <si>
    <t>6383K257</t>
  </si>
  <si>
    <t>Pivot Plate Bottom</t>
  </si>
  <si>
    <t>Pivot Plate Top</t>
  </si>
  <si>
    <t>½" Acetal Washer</t>
  </si>
  <si>
    <t>95647A137</t>
  </si>
  <si>
    <t>10-32 x 0.500 SHCS</t>
  </si>
  <si>
    <t>Drive</t>
  </si>
  <si>
    <t>CIM Motor</t>
  </si>
  <si>
    <t>Frame</t>
  </si>
  <si>
    <t>frame longitudinal L</t>
  </si>
  <si>
    <t>frame longitudinal R</t>
  </si>
  <si>
    <t>frame transverse 1</t>
  </si>
  <si>
    <t>frame transverse 2</t>
  </si>
  <si>
    <t>frame transverse 3</t>
  </si>
  <si>
    <t>frame transverse 4</t>
  </si>
  <si>
    <t>Transfer shaft spacer</t>
  </si>
  <si>
    <t>Encoder</t>
  </si>
  <si>
    <t>MAE3-A10-079-220-4-B</t>
  </si>
  <si>
    <t>US Digital</t>
  </si>
  <si>
    <t>Absolute Magnetic Encoder</t>
  </si>
  <si>
    <t>3/8" Roller Bearings</t>
  </si>
  <si>
    <t>5905K22</t>
  </si>
  <si>
    <t>1/2" sch 40 PVC pipe</t>
  </si>
  <si>
    <t>3/8" x 4.5" Stud</t>
  </si>
  <si>
    <t>90281A642</t>
  </si>
  <si>
    <t>Axle Nut</t>
  </si>
  <si>
    <t>6383K232</t>
  </si>
  <si>
    <t>1½" ID Thrust Bearing</t>
  </si>
  <si>
    <t>S35-15 Sprocket</t>
  </si>
  <si>
    <t>6166K23</t>
  </si>
  <si>
    <t>3/8" collar w/ 10-32 set screw</t>
  </si>
  <si>
    <t>3/8" steel shaft</t>
  </si>
  <si>
    <t>Bainbots Mounting Plate</t>
  </si>
  <si>
    <t>ANSI 35 Steel Chain - 38 links</t>
  </si>
  <si>
    <t>ANSI 35 Steel Chain - 44 links</t>
  </si>
  <si>
    <t>P60 Gearbox 256:1</t>
  </si>
  <si>
    <t>Bumper Mount</t>
  </si>
  <si>
    <t>Battery Box</t>
  </si>
  <si>
    <t>Battery mt back</t>
  </si>
  <si>
    <t>Fore &amp; rear Gussett</t>
  </si>
  <si>
    <t>Side Gussett</t>
  </si>
  <si>
    <t>Side Gussett Base</t>
  </si>
  <si>
    <t>Battery mt front</t>
  </si>
  <si>
    <t>Battery Back Angle</t>
  </si>
  <si>
    <t>Pressure Relief Valve</t>
  </si>
  <si>
    <t>Male Connector</t>
  </si>
  <si>
    <t>cRIO &amp; Panel</t>
  </si>
  <si>
    <t>ePanel</t>
  </si>
  <si>
    <t>cRIO Panel</t>
  </si>
  <si>
    <t>¼-20 x 1.50 BHSCS</t>
  </si>
  <si>
    <t>cRIO Panel Spacer</t>
  </si>
  <si>
    <t>ePanel Top</t>
  </si>
  <si>
    <t>Electronics (x cRIO)</t>
  </si>
  <si>
    <t>Jaguar</t>
  </si>
  <si>
    <t>3/8"-16 Hex Jam Nut</t>
  </si>
  <si>
    <t>91255A548</t>
  </si>
  <si>
    <t>3/8" Acetal Washer</t>
  </si>
  <si>
    <t>95647A133</t>
  </si>
  <si>
    <t>Pivot Bracket Top</t>
  </si>
  <si>
    <t>Pivot Bracket Side</t>
  </si>
  <si>
    <t>6-32 0.375 BHCS</t>
  </si>
  <si>
    <t>10-32 0.375 BHCS</t>
  </si>
  <si>
    <t>Set Screw</t>
  </si>
  <si>
    <t>8-32 0.375 Set Screw</t>
  </si>
  <si>
    <t>3/8" Thrust Bearing - 1 washer</t>
  </si>
  <si>
    <t>3/8" Thrust Bearing</t>
  </si>
  <si>
    <t>6655K35</t>
  </si>
  <si>
    <t>6655K25</t>
  </si>
  <si>
    <t>91375A192</t>
  </si>
  <si>
    <t>6280K375</t>
  </si>
  <si>
    <t>Bumper Mount L &amp; R</t>
  </si>
  <si>
    <t>Retaining Ring</t>
  </si>
  <si>
    <t>1" retaining ring</t>
  </si>
  <si>
    <t>97431A380</t>
  </si>
  <si>
    <t>Pneumatics</t>
  </si>
  <si>
    <t>¼-20 x 1 BHSCS</t>
  </si>
  <si>
    <t>¼ Acetal Washyer</t>
  </si>
  <si>
    <t>¼ Neoprene Washer</t>
  </si>
  <si>
    <t>6280K311</t>
  </si>
  <si>
    <t>ANSI 35 9T drive Sprocket</t>
  </si>
  <si>
    <t>10-32 x 0.500 BHCS</t>
  </si>
  <si>
    <t>Spacer</t>
  </si>
  <si>
    <t>3/8" OD x 1/32" wall x 0.75"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</si>
</sst>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Arial"/>
      <family val="0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49" fontId="4" fillId="2" borderId="0" xfId="0" applyNumberFormat="1" applyFont="1" applyFill="1" applyAlignment="1" quotePrefix="1">
      <alignment/>
    </xf>
    <xf numFmtId="164" fontId="4" fillId="2" borderId="0" xfId="0" applyNumberFormat="1" applyFont="1" applyFill="1" applyAlignment="1">
      <alignment/>
    </xf>
    <xf numFmtId="164" fontId="0" fillId="2" borderId="0" xfId="0" applyNumberFormat="1" applyFill="1" applyAlignment="1" quotePrefix="1">
      <alignment/>
    </xf>
    <xf numFmtId="0" fontId="0" fillId="2" borderId="0" xfId="0" applyFill="1" applyAlignment="1" quotePrefix="1">
      <alignment/>
    </xf>
    <xf numFmtId="49" fontId="0" fillId="2" borderId="0" xfId="0" applyNumberFormat="1" applyFill="1" applyAlignment="1" quotePrefix="1">
      <alignment/>
    </xf>
    <xf numFmtId="2" fontId="0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2" fontId="0" fillId="3" borderId="0" xfId="0" applyNumberFormat="1" applyFill="1" applyAlignment="1">
      <alignment horizontal="centerContinuous"/>
    </xf>
    <xf numFmtId="0" fontId="0" fillId="3" borderId="0" xfId="0" applyFill="1" applyAlignment="1">
      <alignment horizontal="centerContinuous"/>
    </xf>
    <xf numFmtId="49" fontId="0" fillId="3" borderId="0" xfId="0" applyNumberFormat="1" applyFill="1" applyAlignment="1">
      <alignment horizontal="centerContinuous"/>
    </xf>
    <xf numFmtId="164" fontId="0" fillId="3" borderId="0" xfId="0" applyNumberFormat="1" applyFill="1" applyAlignment="1">
      <alignment horizontal="centerContinuous"/>
    </xf>
    <xf numFmtId="2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2" fontId="0" fillId="4" borderId="0" xfId="0" applyNumberFormat="1" applyFill="1" applyAlignment="1">
      <alignment horizontal="centerContinuous"/>
    </xf>
    <xf numFmtId="0" fontId="0" fillId="4" borderId="0" xfId="0" applyFill="1" applyAlignment="1">
      <alignment horizontal="centerContinuous"/>
    </xf>
    <xf numFmtId="49" fontId="0" fillId="4" borderId="0" xfId="0" applyNumberFormat="1" applyFill="1" applyAlignment="1">
      <alignment horizontal="centerContinuous"/>
    </xf>
    <xf numFmtId="164" fontId="0" fillId="4" borderId="0" xfId="0" applyNumberFormat="1" applyFill="1" applyAlignment="1">
      <alignment horizontal="centerContinuous"/>
    </xf>
    <xf numFmtId="2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49" fontId="0" fillId="4" borderId="0" xfId="0" applyNumberFormat="1" applyFill="1" applyAlignment="1">
      <alignment/>
    </xf>
    <xf numFmtId="164" fontId="0" fillId="4" borderId="0" xfId="0" applyNumberFormat="1" applyFill="1" applyAlignment="1" quotePrefix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 quotePrefix="1">
      <alignment/>
    </xf>
    <xf numFmtId="0" fontId="0" fillId="2" borderId="0" xfId="0" applyFont="1" applyFill="1" applyAlignment="1" quotePrefix="1">
      <alignment/>
    </xf>
    <xf numFmtId="0" fontId="0" fillId="2" borderId="0" xfId="0" applyNumberFormat="1" applyFont="1" applyFill="1" applyAlignment="1" quotePrefix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2" bestFit="1" customWidth="1"/>
    <col min="2" max="2" width="9.140625" style="2" customWidth="1"/>
    <col min="3" max="3" width="20.28125" style="2" bestFit="1" customWidth="1"/>
    <col min="4" max="4" width="26.421875" style="2" bestFit="1" customWidth="1"/>
    <col min="5" max="5" width="9.140625" style="2" customWidth="1"/>
    <col min="6" max="6" width="10.8515625" style="5" bestFit="1" customWidth="1"/>
    <col min="7" max="7" width="9.140625" style="2" customWidth="1"/>
    <col min="8" max="10" width="9.140625" style="3" customWidth="1"/>
    <col min="11" max="11" width="9.140625" style="2" customWidth="1"/>
    <col min="12" max="12" width="9.140625" style="6" customWidth="1"/>
    <col min="13" max="13" width="9.140625" style="2" customWidth="1"/>
    <col min="14" max="14" width="9.140625" style="6" customWidth="1"/>
    <col min="15" max="16" width="9.140625" style="7" customWidth="1"/>
    <col min="17" max="16384" width="9.140625" style="2" customWidth="1"/>
  </cols>
  <sheetData>
    <row r="1" ht="33">
      <c r="A1" s="46" t="s">
        <v>0</v>
      </c>
    </row>
    <row r="2" ht="12.75">
      <c r="K2" s="3"/>
    </row>
    <row r="3" spans="1:16" ht="25.5">
      <c r="A3" s="23" t="s">
        <v>30</v>
      </c>
      <c r="B3" s="18"/>
      <c r="C3" s="18"/>
      <c r="D3" s="18"/>
      <c r="E3" s="18"/>
      <c r="F3" s="19"/>
      <c r="G3" s="18"/>
      <c r="H3" s="20"/>
      <c r="I3" s="20"/>
      <c r="J3" s="20"/>
      <c r="K3" s="18"/>
      <c r="L3" s="21"/>
      <c r="M3" s="18"/>
      <c r="N3" s="21"/>
      <c r="O3" s="22"/>
      <c r="P3" s="22"/>
    </row>
    <row r="4" spans="1:16" ht="12.75">
      <c r="A4" s="18"/>
      <c r="B4" s="18"/>
      <c r="C4" s="18"/>
      <c r="D4" s="18"/>
      <c r="E4" s="18"/>
      <c r="F4" s="19"/>
      <c r="G4" s="18"/>
      <c r="H4" s="20"/>
      <c r="I4" s="20" t="s">
        <v>14</v>
      </c>
      <c r="J4" s="20">
        <f>SUM(J7:J16)</f>
        <v>71.65253876628672</v>
      </c>
      <c r="K4" s="18"/>
      <c r="L4" s="21"/>
      <c r="M4" s="18"/>
      <c r="N4" s="21"/>
      <c r="O4" s="22" t="s">
        <v>14</v>
      </c>
      <c r="P4" s="22">
        <f>SUM(P7:P16)</f>
        <v>1497.756</v>
      </c>
    </row>
    <row r="5" spans="1:16" ht="12.75">
      <c r="A5" s="18"/>
      <c r="B5" s="18"/>
      <c r="C5" s="18"/>
      <c r="D5" s="18"/>
      <c r="E5" s="18"/>
      <c r="F5" s="19"/>
      <c r="G5" s="18"/>
      <c r="H5" s="24" t="s">
        <v>12</v>
      </c>
      <c r="I5" s="24"/>
      <c r="J5" s="24"/>
      <c r="K5" s="25" t="s">
        <v>8</v>
      </c>
      <c r="L5" s="26"/>
      <c r="M5" s="25" t="s">
        <v>4</v>
      </c>
      <c r="N5" s="26"/>
      <c r="O5" s="27" t="s">
        <v>6</v>
      </c>
      <c r="P5" s="27"/>
    </row>
    <row r="6" spans="1:16" ht="12.75">
      <c r="A6" s="18"/>
      <c r="B6" s="18"/>
      <c r="C6" s="18"/>
      <c r="D6" s="18" t="s">
        <v>9</v>
      </c>
      <c r="E6" s="18" t="s">
        <v>10</v>
      </c>
      <c r="F6" s="19" t="s">
        <v>11</v>
      </c>
      <c r="G6" s="18" t="s">
        <v>5</v>
      </c>
      <c r="H6" s="28" t="s">
        <v>5</v>
      </c>
      <c r="I6" s="28" t="s">
        <v>13</v>
      </c>
      <c r="J6" s="28" t="s">
        <v>7</v>
      </c>
      <c r="K6" s="28" t="s">
        <v>2</v>
      </c>
      <c r="L6" s="29" t="s">
        <v>3</v>
      </c>
      <c r="M6" s="30"/>
      <c r="N6" s="29" t="s">
        <v>3</v>
      </c>
      <c r="O6" s="31" t="s">
        <v>5</v>
      </c>
      <c r="P6" s="31" t="s">
        <v>7</v>
      </c>
    </row>
    <row r="7" spans="2:16" ht="12.75">
      <c r="B7" s="4">
        <v>1</v>
      </c>
      <c r="C7" s="4" t="str">
        <f>A18</f>
        <v>Pivot Wheel Assembly</v>
      </c>
      <c r="D7" s="4"/>
      <c r="E7" s="4">
        <v>4</v>
      </c>
      <c r="F7" s="8">
        <v>1</v>
      </c>
      <c r="G7" s="4" t="s">
        <v>1</v>
      </c>
      <c r="H7" s="9">
        <f>J55</f>
        <v>4.228</v>
      </c>
      <c r="I7" s="9">
        <f aca="true" t="shared" si="0" ref="I7:I13">H7*F7</f>
        <v>4.228</v>
      </c>
      <c r="J7" s="9">
        <f aca="true" t="shared" si="1" ref="J7:J13">I7*E7</f>
        <v>16.912</v>
      </c>
      <c r="K7" s="10"/>
      <c r="L7" s="11"/>
      <c r="M7" s="4"/>
      <c r="N7" s="11"/>
      <c r="O7" s="12">
        <f>P55</f>
        <v>204.5902</v>
      </c>
      <c r="P7" s="12">
        <f aca="true" t="shared" si="2" ref="P7:P15">O7*E7</f>
        <v>818.3608</v>
      </c>
    </row>
    <row r="8" spans="2:16" ht="12.75">
      <c r="B8" s="4">
        <f aca="true" t="shared" si="3" ref="B8:B15">1+B7</f>
        <v>2</v>
      </c>
      <c r="C8" s="4" t="str">
        <f>A56</f>
        <v>Pivot Mount &amp; Steering</v>
      </c>
      <c r="D8" s="4"/>
      <c r="E8" s="4">
        <v>4</v>
      </c>
      <c r="F8" s="8">
        <v>1</v>
      </c>
      <c r="G8" s="4" t="s">
        <v>1</v>
      </c>
      <c r="H8" s="9">
        <f>J68</f>
        <v>2.147375</v>
      </c>
      <c r="I8" s="9">
        <f t="shared" si="0"/>
        <v>2.147375</v>
      </c>
      <c r="J8" s="9">
        <f t="shared" si="1"/>
        <v>8.5895</v>
      </c>
      <c r="K8" s="10"/>
      <c r="L8" s="11"/>
      <c r="M8" s="4"/>
      <c r="N8" s="11"/>
      <c r="O8" s="12">
        <f>P68</f>
        <v>161.8088</v>
      </c>
      <c r="P8" s="12">
        <f t="shared" si="2"/>
        <v>647.2352</v>
      </c>
    </row>
    <row r="9" spans="2:16" ht="12.75">
      <c r="B9" s="4">
        <f t="shared" si="3"/>
        <v>3</v>
      </c>
      <c r="C9" s="4" t="str">
        <f>A69</f>
        <v>Drive</v>
      </c>
      <c r="D9" s="4"/>
      <c r="E9" s="4">
        <v>4</v>
      </c>
      <c r="F9" s="8">
        <v>1</v>
      </c>
      <c r="G9" s="4" t="s">
        <v>1</v>
      </c>
      <c r="H9" s="9">
        <f>J75</f>
        <v>3.24775</v>
      </c>
      <c r="I9" s="9">
        <f t="shared" si="0"/>
        <v>3.24775</v>
      </c>
      <c r="J9" s="9">
        <f t="shared" si="1"/>
        <v>12.991</v>
      </c>
      <c r="K9" s="10"/>
      <c r="L9" s="11"/>
      <c r="M9" s="4"/>
      <c r="N9" s="11"/>
      <c r="O9" s="12">
        <f>P75</f>
        <v>8.04</v>
      </c>
      <c r="P9" s="12">
        <f t="shared" si="2"/>
        <v>32.16</v>
      </c>
    </row>
    <row r="10" spans="2:16" ht="12.75">
      <c r="B10" s="4">
        <f t="shared" si="3"/>
        <v>4</v>
      </c>
      <c r="C10" s="4" t="str">
        <f>A76</f>
        <v>Frame</v>
      </c>
      <c r="D10" s="4"/>
      <c r="E10" s="4">
        <v>1</v>
      </c>
      <c r="F10" s="8">
        <v>1</v>
      </c>
      <c r="G10" s="4" t="s">
        <v>1</v>
      </c>
      <c r="H10" s="9">
        <f>J89</f>
        <v>9.286999999999999</v>
      </c>
      <c r="I10" s="9">
        <f t="shared" si="0"/>
        <v>9.286999999999999</v>
      </c>
      <c r="J10" s="9">
        <f t="shared" si="1"/>
        <v>9.286999999999999</v>
      </c>
      <c r="K10" s="10"/>
      <c r="L10" s="11"/>
      <c r="M10" s="4"/>
      <c r="N10" s="11"/>
      <c r="O10" s="12">
        <f>P89</f>
        <v>0</v>
      </c>
      <c r="P10" s="12">
        <f t="shared" si="2"/>
        <v>0</v>
      </c>
    </row>
    <row r="11" spans="2:21" ht="12.75">
      <c r="B11" s="4">
        <f t="shared" si="3"/>
        <v>5</v>
      </c>
      <c r="C11" s="4" t="s">
        <v>59</v>
      </c>
      <c r="D11" s="4"/>
      <c r="E11" s="4">
        <v>1</v>
      </c>
      <c r="F11" s="8">
        <v>1</v>
      </c>
      <c r="G11" s="4" t="s">
        <v>1</v>
      </c>
      <c r="H11" s="9">
        <f>J96</f>
        <v>0.7237999999999999</v>
      </c>
      <c r="I11" s="9">
        <f t="shared" si="0"/>
        <v>0.7237999999999999</v>
      </c>
      <c r="J11" s="9">
        <f t="shared" si="1"/>
        <v>0.7237999999999999</v>
      </c>
      <c r="K11" s="10"/>
      <c r="L11" s="11"/>
      <c r="M11" s="4"/>
      <c r="N11" s="11"/>
      <c r="O11" s="12">
        <f>P90</f>
        <v>0</v>
      </c>
      <c r="P11" s="12">
        <f t="shared" si="2"/>
        <v>0</v>
      </c>
      <c r="U11" s="2">
        <v>3.5</v>
      </c>
    </row>
    <row r="12" spans="2:21" ht="12.75">
      <c r="B12" s="4">
        <f t="shared" si="3"/>
        <v>6</v>
      </c>
      <c r="C12" s="4" t="s">
        <v>147</v>
      </c>
      <c r="D12" s="4"/>
      <c r="E12" s="4">
        <v>1</v>
      </c>
      <c r="F12" s="8">
        <v>1</v>
      </c>
      <c r="G12" s="4" t="s">
        <v>1</v>
      </c>
      <c r="H12" s="9">
        <f>J107</f>
        <v>3.459424383253599</v>
      </c>
      <c r="I12" s="9">
        <f t="shared" si="0"/>
        <v>3.459424383253599</v>
      </c>
      <c r="J12" s="9">
        <f t="shared" si="1"/>
        <v>3.459424383253599</v>
      </c>
      <c r="K12" s="10"/>
      <c r="L12" s="11"/>
      <c r="M12" s="4"/>
      <c r="N12" s="11"/>
      <c r="O12" s="12">
        <f>P107</f>
        <v>0</v>
      </c>
      <c r="P12" s="12">
        <f t="shared" si="2"/>
        <v>0</v>
      </c>
      <c r="U12" s="2" t="e">
        <f>U11-#REF!</f>
        <v>#REF!</v>
      </c>
    </row>
    <row r="13" spans="2:21" ht="12.75">
      <c r="B13" s="4">
        <f t="shared" si="3"/>
        <v>7</v>
      </c>
      <c r="C13" s="4" t="s">
        <v>148</v>
      </c>
      <c r="D13" s="4"/>
      <c r="E13" s="4">
        <v>1</v>
      </c>
      <c r="F13" s="8">
        <v>1</v>
      </c>
      <c r="G13" s="4" t="s">
        <v>1</v>
      </c>
      <c r="H13" s="9">
        <f>J114</f>
        <v>5.698399999999999</v>
      </c>
      <c r="I13" s="9">
        <f t="shared" si="0"/>
        <v>5.698399999999999</v>
      </c>
      <c r="J13" s="9">
        <f t="shared" si="1"/>
        <v>5.698399999999999</v>
      </c>
      <c r="K13" s="10"/>
      <c r="L13" s="11"/>
      <c r="M13" s="4"/>
      <c r="N13" s="11"/>
      <c r="O13" s="12">
        <f>P92</f>
        <v>0</v>
      </c>
      <c r="P13" s="12">
        <f t="shared" si="2"/>
        <v>0</v>
      </c>
      <c r="U13" s="2" t="e">
        <f>U12/2</f>
        <v>#REF!</v>
      </c>
    </row>
    <row r="14" spans="2:16" ht="12.75">
      <c r="B14" s="4">
        <f t="shared" si="3"/>
        <v>8</v>
      </c>
      <c r="C14" s="4" t="str">
        <f>A115</f>
        <v>Electronics (x cRIO)</v>
      </c>
      <c r="D14" s="4"/>
      <c r="E14" s="4">
        <v>1</v>
      </c>
      <c r="F14" s="8">
        <v>1</v>
      </c>
      <c r="G14" s="4" t="s">
        <v>1</v>
      </c>
      <c r="H14" s="9">
        <f>J124</f>
        <v>6.249178773782491</v>
      </c>
      <c r="I14" s="9">
        <f>H14*F14</f>
        <v>6.249178773782491</v>
      </c>
      <c r="J14" s="9">
        <f>I14*E14</f>
        <v>6.249178773782491</v>
      </c>
      <c r="K14" s="10"/>
      <c r="L14" s="11"/>
      <c r="M14" s="4"/>
      <c r="N14" s="11"/>
      <c r="O14" s="12">
        <f>P124</f>
        <v>0</v>
      </c>
      <c r="P14" s="12">
        <f t="shared" si="2"/>
        <v>0</v>
      </c>
    </row>
    <row r="15" spans="2:16" ht="12.75">
      <c r="B15" s="4">
        <f t="shared" si="3"/>
        <v>9</v>
      </c>
      <c r="C15" s="4" t="str">
        <f>A125</f>
        <v>Pneumatics</v>
      </c>
      <c r="D15" s="4"/>
      <c r="E15" s="4">
        <v>1</v>
      </c>
      <c r="F15" s="8">
        <v>1</v>
      </c>
      <c r="G15" s="4" t="s">
        <v>1</v>
      </c>
      <c r="H15" s="9">
        <f>J135</f>
        <v>7.7422356092506455</v>
      </c>
      <c r="I15" s="9">
        <f>H15*F15</f>
        <v>7.7422356092506455</v>
      </c>
      <c r="J15" s="9">
        <f>I15*E15</f>
        <v>7.7422356092506455</v>
      </c>
      <c r="K15" s="10"/>
      <c r="L15" s="11"/>
      <c r="M15" s="4"/>
      <c r="N15" s="11"/>
      <c r="O15" s="12">
        <f>P135</f>
        <v>0</v>
      </c>
      <c r="P15" s="12">
        <f t="shared" si="2"/>
        <v>0</v>
      </c>
    </row>
    <row r="17" ht="25.5">
      <c r="A17" s="1" t="s">
        <v>31</v>
      </c>
    </row>
    <row r="18" spans="1:16" ht="12.75">
      <c r="A18" s="32" t="s">
        <v>61</v>
      </c>
      <c r="B18" s="32"/>
      <c r="C18" s="32"/>
      <c r="D18" s="32"/>
      <c r="E18" s="32"/>
      <c r="F18" s="33"/>
      <c r="G18" s="32"/>
      <c r="H18" s="34" t="s">
        <v>12</v>
      </c>
      <c r="I18" s="34"/>
      <c r="J18" s="34"/>
      <c r="K18" s="35" t="s">
        <v>8</v>
      </c>
      <c r="L18" s="36"/>
      <c r="M18" s="35" t="s">
        <v>4</v>
      </c>
      <c r="N18" s="36"/>
      <c r="O18" s="37" t="s">
        <v>6</v>
      </c>
      <c r="P18" s="37"/>
    </row>
    <row r="19" spans="1:16" ht="12.75">
      <c r="A19" s="32"/>
      <c r="B19" s="32"/>
      <c r="C19" s="32" t="s">
        <v>15</v>
      </c>
      <c r="D19" s="32" t="s">
        <v>9</v>
      </c>
      <c r="E19" s="32" t="s">
        <v>10</v>
      </c>
      <c r="F19" s="33" t="s">
        <v>11</v>
      </c>
      <c r="G19" s="32" t="s">
        <v>5</v>
      </c>
      <c r="H19" s="38" t="s">
        <v>5</v>
      </c>
      <c r="I19" s="38" t="s">
        <v>13</v>
      </c>
      <c r="J19" s="38" t="s">
        <v>7</v>
      </c>
      <c r="K19" s="38" t="s">
        <v>2</v>
      </c>
      <c r="L19" s="39" t="s">
        <v>3</v>
      </c>
      <c r="M19" s="40"/>
      <c r="N19" s="39" t="s">
        <v>3</v>
      </c>
      <c r="O19" s="41" t="s">
        <v>5</v>
      </c>
      <c r="P19" s="41" t="s">
        <v>7</v>
      </c>
    </row>
    <row r="20" spans="2:16" ht="12.75">
      <c r="B20" s="2">
        <v>1</v>
      </c>
      <c r="C20" s="2" t="s">
        <v>17</v>
      </c>
      <c r="D20" s="2" t="s">
        <v>62</v>
      </c>
      <c r="E20" s="2">
        <v>1</v>
      </c>
      <c r="F20" s="5">
        <v>1</v>
      </c>
      <c r="G20" s="2" t="s">
        <v>1</v>
      </c>
      <c r="H20" s="3">
        <v>0.42</v>
      </c>
      <c r="I20" s="3">
        <f aca="true" t="shared" si="4" ref="I20:I53">H20*F20</f>
        <v>0.42</v>
      </c>
      <c r="J20" s="3">
        <f aca="true" t="shared" si="5" ref="J20:J53">I20*E20</f>
        <v>0.42</v>
      </c>
      <c r="K20" s="2" t="s">
        <v>16</v>
      </c>
      <c r="L20" s="6" t="s">
        <v>63</v>
      </c>
      <c r="M20" s="2" t="s">
        <v>16</v>
      </c>
      <c r="N20" s="6" t="s">
        <v>63</v>
      </c>
      <c r="O20" s="7">
        <v>22</v>
      </c>
      <c r="P20" s="13">
        <f>O20*E20</f>
        <v>22</v>
      </c>
    </row>
    <row r="21" spans="2:16" ht="12.75">
      <c r="B21" s="2">
        <f aca="true" t="shared" si="6" ref="B21:B54">1+B20</f>
        <v>2</v>
      </c>
      <c r="C21" s="2" t="s">
        <v>18</v>
      </c>
      <c r="D21" s="2" t="s">
        <v>69</v>
      </c>
      <c r="E21" s="2">
        <v>1</v>
      </c>
      <c r="F21" s="5">
        <v>1</v>
      </c>
      <c r="G21" s="2" t="s">
        <v>1</v>
      </c>
      <c r="H21" s="3">
        <v>0.123</v>
      </c>
      <c r="I21" s="3">
        <f t="shared" si="4"/>
        <v>0.123</v>
      </c>
      <c r="J21" s="3">
        <f t="shared" si="5"/>
        <v>0.123</v>
      </c>
      <c r="K21" s="2" t="s">
        <v>16</v>
      </c>
      <c r="L21" s="6" t="s">
        <v>70</v>
      </c>
      <c r="M21" s="2" t="s">
        <v>16</v>
      </c>
      <c r="N21" s="6" t="s">
        <v>70</v>
      </c>
      <c r="O21" s="7">
        <v>15</v>
      </c>
      <c r="P21" s="13">
        <f>O21*E21</f>
        <v>15</v>
      </c>
    </row>
    <row r="22" spans="2:16" ht="12.75">
      <c r="B22" s="2">
        <f t="shared" si="6"/>
        <v>3</v>
      </c>
      <c r="C22" s="2" t="s">
        <v>19</v>
      </c>
      <c r="D22" s="2" t="s">
        <v>64</v>
      </c>
      <c r="E22" s="2">
        <v>1</v>
      </c>
      <c r="F22" s="5">
        <v>1</v>
      </c>
      <c r="G22" s="2" t="s">
        <v>1</v>
      </c>
      <c r="H22" s="3">
        <v>0.08</v>
      </c>
      <c r="I22" s="3">
        <f t="shared" si="4"/>
        <v>0.08</v>
      </c>
      <c r="J22" s="3">
        <f t="shared" si="5"/>
        <v>0.08</v>
      </c>
      <c r="K22" s="2" t="s">
        <v>16</v>
      </c>
      <c r="L22" s="6" t="s">
        <v>65</v>
      </c>
      <c r="M22" s="2" t="s">
        <v>16</v>
      </c>
      <c r="N22" s="6" t="s">
        <v>65</v>
      </c>
      <c r="O22" s="7">
        <v>11</v>
      </c>
      <c r="P22" s="13">
        <f>O22*E22</f>
        <v>11</v>
      </c>
    </row>
    <row r="23" spans="2:16" ht="12.75">
      <c r="B23" s="2">
        <f t="shared" si="6"/>
        <v>4</v>
      </c>
      <c r="C23" s="2" t="s">
        <v>19</v>
      </c>
      <c r="D23" s="2" t="s">
        <v>66</v>
      </c>
      <c r="E23" s="2">
        <v>1</v>
      </c>
      <c r="F23" s="5">
        <v>1</v>
      </c>
      <c r="G23" s="2" t="s">
        <v>1</v>
      </c>
      <c r="H23" s="3">
        <v>0.12</v>
      </c>
      <c r="I23" s="3">
        <f t="shared" si="4"/>
        <v>0.12</v>
      </c>
      <c r="J23" s="3">
        <f t="shared" si="5"/>
        <v>0.12</v>
      </c>
      <c r="K23" s="2" t="s">
        <v>16</v>
      </c>
      <c r="L23" s="6" t="s">
        <v>67</v>
      </c>
      <c r="M23" s="2" t="s">
        <v>16</v>
      </c>
      <c r="N23" s="6" t="s">
        <v>67</v>
      </c>
      <c r="O23" s="7">
        <v>12</v>
      </c>
      <c r="P23" s="13">
        <v>12</v>
      </c>
    </row>
    <row r="24" spans="2:16" ht="12.75">
      <c r="B24" s="2">
        <f t="shared" si="6"/>
        <v>5</v>
      </c>
      <c r="C24" s="2" t="s">
        <v>19</v>
      </c>
      <c r="D24" s="2" t="s">
        <v>129</v>
      </c>
      <c r="E24" s="2">
        <v>1</v>
      </c>
      <c r="F24" s="5">
        <v>1</v>
      </c>
      <c r="G24" s="2" t="s">
        <v>1</v>
      </c>
      <c r="H24" s="3">
        <v>0.18</v>
      </c>
      <c r="I24" s="3">
        <f t="shared" si="4"/>
        <v>0.18</v>
      </c>
      <c r="J24" s="3">
        <f t="shared" si="5"/>
        <v>0.18</v>
      </c>
      <c r="K24" s="2" t="s">
        <v>33</v>
      </c>
      <c r="L24" s="15" t="s">
        <v>170</v>
      </c>
      <c r="M24" s="2" t="s">
        <v>33</v>
      </c>
      <c r="N24" s="15" t="s">
        <v>170</v>
      </c>
      <c r="O24" s="7">
        <v>9.28</v>
      </c>
      <c r="P24" s="13">
        <f aca="true" t="shared" si="7" ref="P24:P34">O24*E24</f>
        <v>9.28</v>
      </c>
    </row>
    <row r="25" spans="2:16" ht="12.75">
      <c r="B25" s="2">
        <f t="shared" si="6"/>
        <v>6</v>
      </c>
      <c r="C25" s="2" t="s">
        <v>20</v>
      </c>
      <c r="D25" s="2" t="s">
        <v>21</v>
      </c>
      <c r="E25" s="2">
        <v>1</v>
      </c>
      <c r="F25" s="5">
        <v>1</v>
      </c>
      <c r="G25" s="2" t="s">
        <v>1</v>
      </c>
      <c r="H25" s="3">
        <v>0.1</v>
      </c>
      <c r="I25" s="3">
        <f t="shared" si="4"/>
        <v>0.1</v>
      </c>
      <c r="J25" s="3">
        <f t="shared" si="5"/>
        <v>0.1</v>
      </c>
      <c r="K25" s="2" t="s">
        <v>16</v>
      </c>
      <c r="L25" s="6" t="s">
        <v>68</v>
      </c>
      <c r="M25" s="2" t="s">
        <v>16</v>
      </c>
      <c r="N25" s="6" t="s">
        <v>68</v>
      </c>
      <c r="O25" s="7">
        <v>4.5</v>
      </c>
      <c r="P25" s="13">
        <f t="shared" si="7"/>
        <v>4.5</v>
      </c>
    </row>
    <row r="26" spans="2:16" ht="12.75">
      <c r="B26" s="2">
        <f t="shared" si="6"/>
        <v>7</v>
      </c>
      <c r="C26" s="2" t="s">
        <v>25</v>
      </c>
      <c r="D26" s="2" t="s">
        <v>121</v>
      </c>
      <c r="E26" s="2">
        <v>2</v>
      </c>
      <c r="F26" s="5">
        <v>1</v>
      </c>
      <c r="G26" s="2" t="s">
        <v>1</v>
      </c>
      <c r="H26" s="16">
        <v>0.012</v>
      </c>
      <c r="I26" s="3">
        <f>H26*F26</f>
        <v>0.012</v>
      </c>
      <c r="J26" s="3">
        <f>I26*E26</f>
        <v>0.024</v>
      </c>
      <c r="K26" s="2" t="s">
        <v>33</v>
      </c>
      <c r="L26" s="15" t="s">
        <v>122</v>
      </c>
      <c r="M26" s="2" t="s">
        <v>33</v>
      </c>
      <c r="N26" s="15" t="s">
        <v>122</v>
      </c>
      <c r="O26" s="7">
        <v>4.4</v>
      </c>
      <c r="P26" s="13">
        <f>O26*E26</f>
        <v>8.8</v>
      </c>
    </row>
    <row r="27" spans="2:16" ht="12.75">
      <c r="B27" s="2">
        <f t="shared" si="6"/>
        <v>8</v>
      </c>
      <c r="C27" s="2" t="s">
        <v>25</v>
      </c>
      <c r="D27" s="2" t="s">
        <v>86</v>
      </c>
      <c r="E27" s="2">
        <v>2</v>
      </c>
      <c r="F27" s="5">
        <v>1</v>
      </c>
      <c r="G27" s="2" t="s">
        <v>1</v>
      </c>
      <c r="H27" s="16">
        <v>0.04</v>
      </c>
      <c r="I27" s="3">
        <f t="shared" si="4"/>
        <v>0.04</v>
      </c>
      <c r="J27" s="3">
        <f t="shared" si="5"/>
        <v>0.08</v>
      </c>
      <c r="K27" s="2" t="s">
        <v>16</v>
      </c>
      <c r="L27" s="6" t="s">
        <v>88</v>
      </c>
      <c r="M27" s="2" t="s">
        <v>16</v>
      </c>
      <c r="N27" s="6" t="s">
        <v>88</v>
      </c>
      <c r="O27" s="7">
        <v>5</v>
      </c>
      <c r="P27" s="13">
        <f t="shared" si="7"/>
        <v>10</v>
      </c>
    </row>
    <row r="28" spans="2:16" ht="12.75">
      <c r="B28" s="2">
        <f t="shared" si="6"/>
        <v>9</v>
      </c>
      <c r="C28" s="2" t="s">
        <v>25</v>
      </c>
      <c r="D28" s="2" t="s">
        <v>86</v>
      </c>
      <c r="E28" s="2">
        <v>2</v>
      </c>
      <c r="F28" s="5">
        <v>1</v>
      </c>
      <c r="G28" s="2" t="s">
        <v>1</v>
      </c>
      <c r="H28" s="16">
        <v>0.085</v>
      </c>
      <c r="I28" s="3">
        <f t="shared" si="4"/>
        <v>0.085</v>
      </c>
      <c r="J28" s="3">
        <f t="shared" si="5"/>
        <v>0.17</v>
      </c>
      <c r="K28" s="2" t="s">
        <v>33</v>
      </c>
      <c r="L28" s="15" t="s">
        <v>127</v>
      </c>
      <c r="M28" s="2" t="s">
        <v>33</v>
      </c>
      <c r="N28" s="15" t="s">
        <v>127</v>
      </c>
      <c r="O28" s="7">
        <v>4.81</v>
      </c>
      <c r="P28" s="13">
        <f t="shared" si="7"/>
        <v>9.62</v>
      </c>
    </row>
    <row r="29" spans="2:16" ht="12.75">
      <c r="B29" s="2">
        <f t="shared" si="6"/>
        <v>10</v>
      </c>
      <c r="C29" s="2" t="s">
        <v>25</v>
      </c>
      <c r="D29" s="2" t="s">
        <v>100</v>
      </c>
      <c r="E29" s="2">
        <v>1</v>
      </c>
      <c r="F29" s="5">
        <v>1</v>
      </c>
      <c r="G29" s="2" t="s">
        <v>1</v>
      </c>
      <c r="H29" s="16">
        <v>0.277</v>
      </c>
      <c r="I29" s="3">
        <f t="shared" si="4"/>
        <v>0.277</v>
      </c>
      <c r="J29" s="3">
        <f t="shared" si="5"/>
        <v>0.277</v>
      </c>
      <c r="K29" s="2" t="s">
        <v>33</v>
      </c>
      <c r="L29" s="15" t="s">
        <v>101</v>
      </c>
      <c r="M29" s="2" t="s">
        <v>33</v>
      </c>
      <c r="N29" s="15" t="s">
        <v>101</v>
      </c>
      <c r="O29" s="7">
        <v>13.09</v>
      </c>
      <c r="P29" s="13">
        <f>O29*E29</f>
        <v>13.09</v>
      </c>
    </row>
    <row r="30" spans="2:16" ht="12.75">
      <c r="B30" s="2">
        <f t="shared" si="6"/>
        <v>11</v>
      </c>
      <c r="C30" s="2" t="s">
        <v>99</v>
      </c>
      <c r="D30" s="2" t="s">
        <v>165</v>
      </c>
      <c r="E30" s="2">
        <v>1</v>
      </c>
      <c r="F30" s="5">
        <v>1</v>
      </c>
      <c r="G30" s="2" t="s">
        <v>1</v>
      </c>
      <c r="H30" s="16">
        <v>0.011</v>
      </c>
      <c r="I30" s="3">
        <f t="shared" si="4"/>
        <v>0.011</v>
      </c>
      <c r="J30" s="3">
        <f t="shared" si="5"/>
        <v>0.011</v>
      </c>
      <c r="K30" s="2" t="s">
        <v>33</v>
      </c>
      <c r="L30" s="15" t="s">
        <v>167</v>
      </c>
      <c r="M30" s="2" t="s">
        <v>33</v>
      </c>
      <c r="N30" s="15" t="s">
        <v>167</v>
      </c>
      <c r="O30" s="7">
        <v>3.21</v>
      </c>
      <c r="P30" s="13">
        <f>O30*E30</f>
        <v>3.21</v>
      </c>
    </row>
    <row r="31" spans="2:16" ht="12.75">
      <c r="B31" s="2">
        <f t="shared" si="6"/>
        <v>12</v>
      </c>
      <c r="C31" s="2" t="s">
        <v>99</v>
      </c>
      <c r="D31" s="2" t="s">
        <v>166</v>
      </c>
      <c r="E31" s="2">
        <v>1</v>
      </c>
      <c r="F31" s="5">
        <v>1</v>
      </c>
      <c r="G31" s="2" t="s">
        <v>1</v>
      </c>
      <c r="H31" s="16">
        <v>0.02</v>
      </c>
      <c r="I31" s="3">
        <f>H31*F31</f>
        <v>0.02</v>
      </c>
      <c r="J31" s="3">
        <f>I31*E31</f>
        <v>0.02</v>
      </c>
      <c r="K31" s="2" t="s">
        <v>33</v>
      </c>
      <c r="L31" s="15" t="s">
        <v>167</v>
      </c>
      <c r="M31" s="2" t="s">
        <v>33</v>
      </c>
      <c r="N31" s="15" t="s">
        <v>167</v>
      </c>
      <c r="O31" s="7">
        <v>3.21</v>
      </c>
      <c r="P31" s="13">
        <f>O31*E31</f>
        <v>3.21</v>
      </c>
    </row>
    <row r="32" spans="2:16" ht="12.75">
      <c r="B32" s="2">
        <f t="shared" si="6"/>
        <v>13</v>
      </c>
      <c r="C32" s="2" t="s">
        <v>19</v>
      </c>
      <c r="D32" s="2" t="s">
        <v>180</v>
      </c>
      <c r="E32" s="2">
        <v>1</v>
      </c>
      <c r="F32" s="5">
        <v>1</v>
      </c>
      <c r="G32" s="2" t="s">
        <v>1</v>
      </c>
      <c r="H32" s="3">
        <v>0.09</v>
      </c>
      <c r="I32" s="3">
        <f t="shared" si="4"/>
        <v>0.09</v>
      </c>
      <c r="J32" s="3">
        <f t="shared" si="5"/>
        <v>0.09</v>
      </c>
      <c r="K32" s="2" t="s">
        <v>33</v>
      </c>
      <c r="L32" s="15" t="s">
        <v>179</v>
      </c>
      <c r="M32" s="2" t="s">
        <v>33</v>
      </c>
      <c r="N32" s="15" t="s">
        <v>71</v>
      </c>
      <c r="O32" s="7">
        <v>8.04</v>
      </c>
      <c r="P32" s="13">
        <f t="shared" si="7"/>
        <v>8.04</v>
      </c>
    </row>
    <row r="33" spans="2:16" ht="12.75">
      <c r="B33" s="2">
        <f t="shared" si="6"/>
        <v>14</v>
      </c>
      <c r="C33" s="2" t="s">
        <v>99</v>
      </c>
      <c r="D33" s="2" t="s">
        <v>128</v>
      </c>
      <c r="E33" s="2">
        <v>1</v>
      </c>
      <c r="F33" s="5">
        <v>1</v>
      </c>
      <c r="G33" s="2" t="s">
        <v>1</v>
      </c>
      <c r="H33" s="3">
        <v>0.085</v>
      </c>
      <c r="I33" s="3">
        <f>H33*F33</f>
        <v>0.085</v>
      </c>
      <c r="J33" s="3">
        <f>I33*E33</f>
        <v>0.085</v>
      </c>
      <c r="K33" s="2" t="s">
        <v>33</v>
      </c>
      <c r="L33" s="15" t="s">
        <v>168</v>
      </c>
      <c r="M33" s="2" t="s">
        <v>33</v>
      </c>
      <c r="N33" s="15" t="s">
        <v>168</v>
      </c>
      <c r="O33" s="7">
        <v>8.85</v>
      </c>
      <c r="P33" s="13">
        <f>O33*E33</f>
        <v>8.85</v>
      </c>
    </row>
    <row r="34" spans="2:16" ht="12.75">
      <c r="B34" s="2">
        <f t="shared" si="6"/>
        <v>15</v>
      </c>
      <c r="C34" s="2" t="s">
        <v>72</v>
      </c>
      <c r="D34" s="2" t="s">
        <v>73</v>
      </c>
      <c r="E34" s="2">
        <v>2</v>
      </c>
      <c r="F34" s="5">
        <v>1</v>
      </c>
      <c r="G34" s="2" t="s">
        <v>1</v>
      </c>
      <c r="H34" s="3">
        <v>0.082</v>
      </c>
      <c r="I34" s="3">
        <f t="shared" si="4"/>
        <v>0.082</v>
      </c>
      <c r="J34" s="3">
        <f t="shared" si="5"/>
        <v>0.164</v>
      </c>
      <c r="K34" s="2" t="s">
        <v>74</v>
      </c>
      <c r="L34" s="6" t="s">
        <v>76</v>
      </c>
      <c r="M34" s="2" t="s">
        <v>33</v>
      </c>
      <c r="N34" s="15" t="s">
        <v>75</v>
      </c>
      <c r="O34" s="7">
        <v>31.07</v>
      </c>
      <c r="P34" s="13">
        <f t="shared" si="7"/>
        <v>62.14</v>
      </c>
    </row>
    <row r="35" spans="2:16" ht="12.75">
      <c r="B35" s="2">
        <f t="shared" si="6"/>
        <v>16</v>
      </c>
      <c r="C35" s="2" t="s">
        <v>27</v>
      </c>
      <c r="D35" s="2" t="s">
        <v>77</v>
      </c>
      <c r="E35" s="2">
        <v>1</v>
      </c>
      <c r="F35" s="5">
        <v>32</v>
      </c>
      <c r="G35" s="2" t="s">
        <v>78</v>
      </c>
      <c r="H35" s="16">
        <f>0.70875*1/108</f>
        <v>0.0065625</v>
      </c>
      <c r="I35" s="3">
        <f t="shared" si="4"/>
        <v>0.21</v>
      </c>
      <c r="J35" s="3">
        <f t="shared" si="5"/>
        <v>0.21</v>
      </c>
      <c r="K35" s="2" t="s">
        <v>56</v>
      </c>
      <c r="P35" s="13"/>
    </row>
    <row r="36" spans="2:16" ht="12.75">
      <c r="B36" s="2">
        <f t="shared" si="6"/>
        <v>17</v>
      </c>
      <c r="C36" s="2" t="s">
        <v>159</v>
      </c>
      <c r="D36" s="2" t="s">
        <v>79</v>
      </c>
      <c r="E36" s="2">
        <v>1</v>
      </c>
      <c r="F36" s="5">
        <v>1</v>
      </c>
      <c r="G36" s="2" t="s">
        <v>1</v>
      </c>
      <c r="H36" s="16">
        <v>0.268</v>
      </c>
      <c r="I36" s="3">
        <f t="shared" si="4"/>
        <v>0.268</v>
      </c>
      <c r="J36" s="3">
        <f t="shared" si="5"/>
        <v>0.268</v>
      </c>
      <c r="P36" s="13"/>
    </row>
    <row r="37" spans="2:16" ht="12.75">
      <c r="B37" s="2">
        <f t="shared" si="6"/>
        <v>18</v>
      </c>
      <c r="C37" s="2" t="s">
        <v>160</v>
      </c>
      <c r="D37" s="2" t="s">
        <v>79</v>
      </c>
      <c r="E37" s="2">
        <v>2</v>
      </c>
      <c r="F37" s="5">
        <v>1</v>
      </c>
      <c r="G37" s="2" t="s">
        <v>1</v>
      </c>
      <c r="H37" s="16">
        <v>0.246</v>
      </c>
      <c r="I37" s="3">
        <f t="shared" si="4"/>
        <v>0.246</v>
      </c>
      <c r="J37" s="3">
        <f t="shared" si="5"/>
        <v>0.492</v>
      </c>
      <c r="P37" s="13"/>
    </row>
    <row r="38" spans="2:16" ht="12.75">
      <c r="B38" s="2">
        <f t="shared" si="6"/>
        <v>19</v>
      </c>
      <c r="C38" s="2" t="s">
        <v>80</v>
      </c>
      <c r="D38" s="2" t="s">
        <v>79</v>
      </c>
      <c r="E38" s="2">
        <v>1</v>
      </c>
      <c r="F38" s="5">
        <v>1</v>
      </c>
      <c r="G38" s="2" t="s">
        <v>1</v>
      </c>
      <c r="H38" s="16">
        <v>0.191</v>
      </c>
      <c r="I38" s="3">
        <f t="shared" si="4"/>
        <v>0.191</v>
      </c>
      <c r="J38" s="3">
        <f t="shared" si="5"/>
        <v>0.191</v>
      </c>
      <c r="P38" s="13"/>
    </row>
    <row r="39" spans="2:16" ht="12.75">
      <c r="B39" s="2">
        <f t="shared" si="6"/>
        <v>20</v>
      </c>
      <c r="C39" s="2" t="s">
        <v>81</v>
      </c>
      <c r="D39" s="2" t="s">
        <v>79</v>
      </c>
      <c r="E39" s="2">
        <v>2</v>
      </c>
      <c r="F39" s="5">
        <v>1</v>
      </c>
      <c r="G39" s="2" t="s">
        <v>1</v>
      </c>
      <c r="H39" s="16">
        <v>0.093</v>
      </c>
      <c r="I39" s="3">
        <f t="shared" si="4"/>
        <v>0.093</v>
      </c>
      <c r="J39" s="3">
        <f t="shared" si="5"/>
        <v>0.186</v>
      </c>
      <c r="P39" s="13"/>
    </row>
    <row r="40" spans="2:16" ht="12.75">
      <c r="B40" s="2">
        <f t="shared" si="6"/>
        <v>21</v>
      </c>
      <c r="C40" s="2" t="s">
        <v>26</v>
      </c>
      <c r="D40" s="2" t="s">
        <v>157</v>
      </c>
      <c r="E40" s="2">
        <v>1</v>
      </c>
      <c r="F40" s="5">
        <v>1</v>
      </c>
      <c r="G40" s="2" t="s">
        <v>1</v>
      </c>
      <c r="H40" s="16">
        <v>0.001</v>
      </c>
      <c r="I40" s="3">
        <f t="shared" si="4"/>
        <v>0.001</v>
      </c>
      <c r="J40" s="3">
        <f t="shared" si="5"/>
        <v>0.001</v>
      </c>
      <c r="K40" s="2" t="s">
        <v>33</v>
      </c>
      <c r="L40" s="15" t="s">
        <v>158</v>
      </c>
      <c r="M40" s="2" t="s">
        <v>33</v>
      </c>
      <c r="N40" s="15" t="s">
        <v>158</v>
      </c>
      <c r="O40" s="7">
        <f>10.94/50</f>
        <v>0.2188</v>
      </c>
      <c r="P40" s="13">
        <f>O40*E40</f>
        <v>0.2188</v>
      </c>
    </row>
    <row r="41" spans="2:16" ht="12.75">
      <c r="B41" s="2">
        <f t="shared" si="6"/>
        <v>22</v>
      </c>
      <c r="C41" s="2" t="s">
        <v>82</v>
      </c>
      <c r="D41" s="2" t="s">
        <v>132</v>
      </c>
      <c r="E41" s="2">
        <v>1</v>
      </c>
      <c r="F41" s="5">
        <v>1</v>
      </c>
      <c r="G41" s="2" t="s">
        <v>1</v>
      </c>
      <c r="H41" s="16">
        <v>0.178</v>
      </c>
      <c r="I41" s="3">
        <f t="shared" si="4"/>
        <v>0.178</v>
      </c>
      <c r="J41" s="3">
        <f t="shared" si="5"/>
        <v>0.178</v>
      </c>
      <c r="P41" s="13"/>
    </row>
    <row r="42" spans="2:16" ht="12.75">
      <c r="B42" s="2">
        <f t="shared" si="6"/>
        <v>23</v>
      </c>
      <c r="C42" s="2" t="s">
        <v>83</v>
      </c>
      <c r="D42" s="2" t="s">
        <v>84</v>
      </c>
      <c r="E42" s="2">
        <v>1</v>
      </c>
      <c r="F42" s="5">
        <v>1</v>
      </c>
      <c r="G42" s="2" t="s">
        <v>1</v>
      </c>
      <c r="H42" s="16">
        <v>0.121</v>
      </c>
      <c r="I42" s="3">
        <f t="shared" si="4"/>
        <v>0.121</v>
      </c>
      <c r="J42" s="3">
        <f t="shared" si="5"/>
        <v>0.121</v>
      </c>
      <c r="P42" s="13"/>
    </row>
    <row r="43" spans="2:16" ht="12.75">
      <c r="B43" s="2">
        <f t="shared" si="6"/>
        <v>24</v>
      </c>
      <c r="C43" s="2" t="s">
        <v>116</v>
      </c>
      <c r="D43" s="2" t="s">
        <v>123</v>
      </c>
      <c r="E43" s="2">
        <v>1</v>
      </c>
      <c r="F43" s="5">
        <v>1</v>
      </c>
      <c r="G43" s="2" t="s">
        <v>1</v>
      </c>
      <c r="H43" s="16">
        <v>0.005</v>
      </c>
      <c r="I43" s="3">
        <f>H43*F43</f>
        <v>0.005</v>
      </c>
      <c r="J43" s="3">
        <f>I43*E43</f>
        <v>0.005</v>
      </c>
      <c r="P43" s="13"/>
    </row>
    <row r="44" spans="2:16" ht="12.75">
      <c r="B44" s="2">
        <f t="shared" si="6"/>
        <v>25</v>
      </c>
      <c r="C44" s="2" t="s">
        <v>85</v>
      </c>
      <c r="D44" s="14" t="s">
        <v>124</v>
      </c>
      <c r="E44" s="2">
        <v>1</v>
      </c>
      <c r="F44" s="5">
        <v>1</v>
      </c>
      <c r="G44" s="2" t="s">
        <v>1</v>
      </c>
      <c r="H44" s="16">
        <v>0.141</v>
      </c>
      <c r="I44" s="3">
        <f t="shared" si="4"/>
        <v>0.141</v>
      </c>
      <c r="J44" s="3">
        <f t="shared" si="5"/>
        <v>0.141</v>
      </c>
      <c r="K44" s="2" t="s">
        <v>33</v>
      </c>
      <c r="L44" s="15" t="s">
        <v>125</v>
      </c>
      <c r="M44" s="2" t="s">
        <v>33</v>
      </c>
      <c r="N44" s="15" t="s">
        <v>125</v>
      </c>
      <c r="O44" s="7">
        <v>1.56</v>
      </c>
      <c r="P44" s="13">
        <f>O44*E44</f>
        <v>1.56</v>
      </c>
    </row>
    <row r="45" spans="2:16" ht="12.75">
      <c r="B45" s="2">
        <f t="shared" si="6"/>
        <v>26</v>
      </c>
      <c r="C45" s="2" t="s">
        <v>126</v>
      </c>
      <c r="D45" s="14" t="s">
        <v>155</v>
      </c>
      <c r="E45" s="2">
        <v>4</v>
      </c>
      <c r="F45" s="5">
        <v>1</v>
      </c>
      <c r="G45" s="2" t="s">
        <v>1</v>
      </c>
      <c r="H45" s="16">
        <v>0.021</v>
      </c>
      <c r="I45" s="3">
        <f t="shared" si="4"/>
        <v>0.021</v>
      </c>
      <c r="J45" s="3">
        <f t="shared" si="5"/>
        <v>0.084</v>
      </c>
      <c r="K45" s="2" t="s">
        <v>33</v>
      </c>
      <c r="L45" s="15" t="s">
        <v>156</v>
      </c>
      <c r="M45" s="2" t="s">
        <v>33</v>
      </c>
      <c r="N45" s="15" t="s">
        <v>156</v>
      </c>
      <c r="O45" s="7">
        <f>7.87/100</f>
        <v>0.0787</v>
      </c>
      <c r="P45" s="13">
        <f>O45*E45</f>
        <v>0.3148</v>
      </c>
    </row>
    <row r="46" spans="2:14" ht="12.75">
      <c r="B46" s="2">
        <f t="shared" si="6"/>
        <v>27</v>
      </c>
      <c r="C46" s="2" t="s">
        <v>22</v>
      </c>
      <c r="D46" s="53" t="s">
        <v>89</v>
      </c>
      <c r="E46" s="2">
        <v>6</v>
      </c>
      <c r="F46" s="5">
        <v>1</v>
      </c>
      <c r="G46" s="2" t="s">
        <v>1</v>
      </c>
      <c r="H46" s="17">
        <v>0.004</v>
      </c>
      <c r="I46" s="3">
        <f t="shared" si="4"/>
        <v>0.004</v>
      </c>
      <c r="J46" s="3">
        <f t="shared" si="5"/>
        <v>0.024</v>
      </c>
      <c r="K46" s="14"/>
      <c r="L46" s="15"/>
      <c r="N46" s="15"/>
    </row>
    <row r="47" spans="2:14" ht="12.75">
      <c r="B47" s="2">
        <f t="shared" si="6"/>
        <v>28</v>
      </c>
      <c r="C47" s="2" t="s">
        <v>23</v>
      </c>
      <c r="D47" s="53" t="s">
        <v>34</v>
      </c>
      <c r="E47" s="2">
        <v>6</v>
      </c>
      <c r="F47" s="5">
        <v>1</v>
      </c>
      <c r="G47" s="2" t="s">
        <v>1</v>
      </c>
      <c r="H47" s="17">
        <v>0.017</v>
      </c>
      <c r="I47" s="3">
        <f t="shared" si="4"/>
        <v>0.017</v>
      </c>
      <c r="J47" s="3">
        <f t="shared" si="5"/>
        <v>0.10200000000000001</v>
      </c>
      <c r="K47" s="14"/>
      <c r="L47" s="15"/>
      <c r="N47" s="15"/>
    </row>
    <row r="48" spans="2:14" ht="12.75">
      <c r="B48" s="2">
        <f t="shared" si="6"/>
        <v>29</v>
      </c>
      <c r="C48" s="2" t="s">
        <v>90</v>
      </c>
      <c r="D48" s="2" t="s">
        <v>91</v>
      </c>
      <c r="E48" s="2">
        <v>12</v>
      </c>
      <c r="F48" s="5">
        <v>1</v>
      </c>
      <c r="G48" s="2" t="s">
        <v>1</v>
      </c>
      <c r="H48" s="3">
        <v>0.006</v>
      </c>
      <c r="I48" s="3">
        <f t="shared" si="4"/>
        <v>0.006</v>
      </c>
      <c r="J48" s="3">
        <f t="shared" si="5"/>
        <v>0.07200000000000001</v>
      </c>
      <c r="K48" s="14"/>
      <c r="L48" s="15"/>
      <c r="N48" s="15"/>
    </row>
    <row r="49" spans="2:14" ht="12.75">
      <c r="B49" s="2">
        <f t="shared" si="6"/>
        <v>30</v>
      </c>
      <c r="C49" s="2" t="s">
        <v>90</v>
      </c>
      <c r="D49" s="2" t="s">
        <v>162</v>
      </c>
      <c r="E49" s="2">
        <v>6</v>
      </c>
      <c r="F49" s="5">
        <v>1</v>
      </c>
      <c r="G49" s="2" t="s">
        <v>1</v>
      </c>
      <c r="H49" s="3">
        <v>0.005</v>
      </c>
      <c r="I49" s="3">
        <f t="shared" si="4"/>
        <v>0.005</v>
      </c>
      <c r="J49" s="3">
        <f t="shared" si="5"/>
        <v>0.03</v>
      </c>
      <c r="K49" s="14"/>
      <c r="L49" s="15"/>
      <c r="N49" s="15"/>
    </row>
    <row r="50" spans="2:16" ht="12.75">
      <c r="B50" s="2">
        <f t="shared" si="6"/>
        <v>31</v>
      </c>
      <c r="C50" s="2" t="s">
        <v>163</v>
      </c>
      <c r="D50" s="2" t="s">
        <v>164</v>
      </c>
      <c r="E50" s="2">
        <v>1</v>
      </c>
      <c r="F50" s="5">
        <v>1</v>
      </c>
      <c r="G50" s="2" t="s">
        <v>1</v>
      </c>
      <c r="H50" s="3">
        <v>0.002</v>
      </c>
      <c r="I50" s="3">
        <f t="shared" si="4"/>
        <v>0.002</v>
      </c>
      <c r="J50" s="3">
        <f t="shared" si="5"/>
        <v>0.002</v>
      </c>
      <c r="K50" s="2" t="s">
        <v>33</v>
      </c>
      <c r="L50" s="15" t="s">
        <v>169</v>
      </c>
      <c r="M50" s="2" t="s">
        <v>33</v>
      </c>
      <c r="N50" s="15" t="s">
        <v>169</v>
      </c>
      <c r="O50" s="7">
        <f>9.02/100</f>
        <v>0.0902</v>
      </c>
      <c r="P50" s="13">
        <f>O50*E50</f>
        <v>0.0902</v>
      </c>
    </row>
    <row r="51" spans="2:14" ht="12.75">
      <c r="B51" s="2">
        <f t="shared" si="6"/>
        <v>32</v>
      </c>
      <c r="C51" s="2" t="s">
        <v>90</v>
      </c>
      <c r="D51" s="2" t="s">
        <v>161</v>
      </c>
      <c r="E51" s="2">
        <v>12</v>
      </c>
      <c r="F51" s="5">
        <v>1</v>
      </c>
      <c r="G51" s="2" t="s">
        <v>1</v>
      </c>
      <c r="H51" s="3">
        <v>0.002</v>
      </c>
      <c r="I51" s="3">
        <f t="shared" si="4"/>
        <v>0.002</v>
      </c>
      <c r="J51" s="3">
        <f t="shared" si="5"/>
        <v>0.024</v>
      </c>
      <c r="K51" s="14"/>
      <c r="L51" s="15"/>
      <c r="N51" s="15"/>
    </row>
    <row r="52" spans="2:16" ht="12.75">
      <c r="B52" s="2">
        <f t="shared" si="6"/>
        <v>33</v>
      </c>
      <c r="C52" s="2" t="s">
        <v>29</v>
      </c>
      <c r="D52" s="2" t="s">
        <v>35</v>
      </c>
      <c r="E52" s="2">
        <v>12</v>
      </c>
      <c r="F52" s="5">
        <v>1</v>
      </c>
      <c r="G52" s="2" t="s">
        <v>1</v>
      </c>
      <c r="H52" s="3">
        <v>0.006</v>
      </c>
      <c r="I52" s="3">
        <f t="shared" si="4"/>
        <v>0.006</v>
      </c>
      <c r="J52" s="3">
        <f t="shared" si="5"/>
        <v>0.07200000000000001</v>
      </c>
      <c r="K52" s="14"/>
      <c r="O52" s="13"/>
      <c r="P52" s="13"/>
    </row>
    <row r="53" spans="2:16" ht="12.75">
      <c r="B53" s="2">
        <f t="shared" si="6"/>
        <v>34</v>
      </c>
      <c r="C53" s="2" t="s">
        <v>36</v>
      </c>
      <c r="D53" s="2" t="s">
        <v>131</v>
      </c>
      <c r="E53" s="2">
        <v>2</v>
      </c>
      <c r="F53" s="5">
        <v>1</v>
      </c>
      <c r="G53" s="2" t="s">
        <v>1</v>
      </c>
      <c r="H53" s="3">
        <v>0.035</v>
      </c>
      <c r="I53" s="3">
        <f t="shared" si="4"/>
        <v>0.035</v>
      </c>
      <c r="J53" s="3">
        <f t="shared" si="5"/>
        <v>0.07</v>
      </c>
      <c r="K53" s="47" t="s">
        <v>33</v>
      </c>
      <c r="L53" s="51" t="s">
        <v>130</v>
      </c>
      <c r="M53" s="47" t="s">
        <v>33</v>
      </c>
      <c r="N53" s="51" t="s">
        <v>130</v>
      </c>
      <c r="O53" s="49">
        <v>0.68</v>
      </c>
      <c r="P53" s="13">
        <f>O53*E53</f>
        <v>1.36</v>
      </c>
    </row>
    <row r="54" spans="2:16" ht="12.75">
      <c r="B54" s="2">
        <f t="shared" si="6"/>
        <v>35</v>
      </c>
      <c r="C54" s="2" t="s">
        <v>172</v>
      </c>
      <c r="D54" s="2" t="s">
        <v>173</v>
      </c>
      <c r="E54" s="2">
        <v>1</v>
      </c>
      <c r="F54" s="5">
        <v>1</v>
      </c>
      <c r="G54" s="2" t="s">
        <v>1</v>
      </c>
      <c r="H54" s="3">
        <v>0.011</v>
      </c>
      <c r="I54" s="3">
        <f>H54*F54</f>
        <v>0.011</v>
      </c>
      <c r="J54" s="3">
        <f>I54*E54</f>
        <v>0.011</v>
      </c>
      <c r="K54" s="2" t="s">
        <v>33</v>
      </c>
      <c r="L54" s="15" t="s">
        <v>174</v>
      </c>
      <c r="M54" s="2" t="s">
        <v>33</v>
      </c>
      <c r="N54" s="15" t="s">
        <v>174</v>
      </c>
      <c r="O54" s="7">
        <f>7.66/25</f>
        <v>0.3064</v>
      </c>
      <c r="P54" s="13">
        <f>O54*E54</f>
        <v>0.3064</v>
      </c>
    </row>
    <row r="55" spans="2:16" ht="12.75">
      <c r="B55" s="2" t="s">
        <v>24</v>
      </c>
      <c r="H55" s="16"/>
      <c r="J55" s="3">
        <f>SUM(J20:J54)</f>
        <v>4.228</v>
      </c>
      <c r="O55" s="13"/>
      <c r="P55" s="13">
        <f>SUM(P20:P54)</f>
        <v>204.5902</v>
      </c>
    </row>
    <row r="56" spans="1:16" ht="12.75">
      <c r="A56" s="32" t="s">
        <v>92</v>
      </c>
      <c r="B56" s="32"/>
      <c r="C56" s="32"/>
      <c r="D56" s="32"/>
      <c r="E56" s="32"/>
      <c r="F56" s="33"/>
      <c r="G56" s="32"/>
      <c r="H56" s="42"/>
      <c r="I56" s="43"/>
      <c r="J56" s="43"/>
      <c r="K56" s="32"/>
      <c r="L56" s="44"/>
      <c r="M56" s="32"/>
      <c r="N56" s="44"/>
      <c r="O56" s="45"/>
      <c r="P56" s="45"/>
    </row>
    <row r="57" spans="2:16" ht="12.75">
      <c r="B57" s="2">
        <v>1</v>
      </c>
      <c r="C57" s="2" t="s">
        <v>93</v>
      </c>
      <c r="D57" s="2" t="s">
        <v>98</v>
      </c>
      <c r="E57" s="2">
        <v>1</v>
      </c>
      <c r="F57" s="5">
        <v>1</v>
      </c>
      <c r="G57" s="2" t="s">
        <v>1</v>
      </c>
      <c r="H57" s="3">
        <f>6.2/32</f>
        <v>0.19375</v>
      </c>
      <c r="I57" s="3">
        <f aca="true" t="shared" si="8" ref="I57:I65">H57*F57</f>
        <v>0.19375</v>
      </c>
      <c r="J57" s="3">
        <f aca="true" t="shared" si="9" ref="J57:J67">I57*E57</f>
        <v>0.19375</v>
      </c>
      <c r="K57" s="2" t="s">
        <v>56</v>
      </c>
      <c r="P57" s="13">
        <f>O57*E57</f>
        <v>0</v>
      </c>
    </row>
    <row r="58" spans="2:16" ht="12.75">
      <c r="B58" s="2">
        <f>1+B57</f>
        <v>2</v>
      </c>
      <c r="C58" s="2" t="s">
        <v>32</v>
      </c>
      <c r="D58" s="2" t="s">
        <v>136</v>
      </c>
      <c r="E58" s="2">
        <v>1</v>
      </c>
      <c r="F58" s="5">
        <v>1</v>
      </c>
      <c r="G58" s="2" t="s">
        <v>1</v>
      </c>
      <c r="H58" s="3">
        <f>11.4/32</f>
        <v>0.35625</v>
      </c>
      <c r="I58" s="3">
        <f t="shared" si="8"/>
        <v>0.35625</v>
      </c>
      <c r="J58" s="3">
        <f t="shared" si="9"/>
        <v>0.35625</v>
      </c>
      <c r="K58" s="2" t="s">
        <v>94</v>
      </c>
      <c r="L58" s="6" t="s">
        <v>95</v>
      </c>
      <c r="M58" s="2" t="s">
        <v>94</v>
      </c>
      <c r="N58" s="6" t="s">
        <v>95</v>
      </c>
      <c r="O58" s="7">
        <v>85.75</v>
      </c>
      <c r="P58" s="13">
        <f>O58*E58</f>
        <v>85.75</v>
      </c>
    </row>
    <row r="59" spans="2:16" ht="12.75">
      <c r="B59" s="2">
        <v>3</v>
      </c>
      <c r="C59" s="2" t="s">
        <v>19</v>
      </c>
      <c r="D59" s="2" t="s">
        <v>96</v>
      </c>
      <c r="E59" s="2">
        <v>1</v>
      </c>
      <c r="F59" s="5">
        <v>1</v>
      </c>
      <c r="G59" s="2" t="s">
        <v>1</v>
      </c>
      <c r="H59" s="3">
        <v>0.038</v>
      </c>
      <c r="I59" s="3">
        <f t="shared" si="8"/>
        <v>0.038</v>
      </c>
      <c r="J59" s="3">
        <f t="shared" si="9"/>
        <v>0.038</v>
      </c>
      <c r="K59" s="2" t="s">
        <v>16</v>
      </c>
      <c r="L59" s="6" t="s">
        <v>97</v>
      </c>
      <c r="M59" s="2" t="s">
        <v>16</v>
      </c>
      <c r="N59" s="6" t="s">
        <v>97</v>
      </c>
      <c r="O59" s="7">
        <v>12</v>
      </c>
      <c r="P59" s="13">
        <f>O59*E59</f>
        <v>12</v>
      </c>
    </row>
    <row r="60" spans="2:11" ht="12.75">
      <c r="B60" s="2">
        <f>1+B59</f>
        <v>4</v>
      </c>
      <c r="C60" s="2" t="s">
        <v>27</v>
      </c>
      <c r="D60" s="2" t="s">
        <v>134</v>
      </c>
      <c r="E60" s="2">
        <v>1</v>
      </c>
      <c r="F60" s="5">
        <v>38</v>
      </c>
      <c r="G60" s="2" t="s">
        <v>78</v>
      </c>
      <c r="H60" s="16">
        <f>0.70875*1/108</f>
        <v>0.0065625</v>
      </c>
      <c r="I60" s="3">
        <f t="shared" si="8"/>
        <v>0.24937499999999999</v>
      </c>
      <c r="J60" s="3">
        <f t="shared" si="9"/>
        <v>0.24937499999999999</v>
      </c>
      <c r="K60" s="2" t="s">
        <v>56</v>
      </c>
    </row>
    <row r="61" spans="2:16" ht="12.75">
      <c r="B61" s="2">
        <f>1+B60</f>
        <v>5</v>
      </c>
      <c r="C61" s="2" t="s">
        <v>25</v>
      </c>
      <c r="D61" s="2" t="s">
        <v>100</v>
      </c>
      <c r="E61" s="2">
        <v>1</v>
      </c>
      <c r="F61" s="5">
        <v>1</v>
      </c>
      <c r="G61" s="2" t="s">
        <v>1</v>
      </c>
      <c r="H61" s="16">
        <v>0.277</v>
      </c>
      <c r="I61" s="3">
        <f t="shared" si="8"/>
        <v>0.277</v>
      </c>
      <c r="J61" s="3">
        <f t="shared" si="9"/>
        <v>0.277</v>
      </c>
      <c r="K61" s="2" t="s">
        <v>33</v>
      </c>
      <c r="L61" s="15" t="s">
        <v>101</v>
      </c>
      <c r="M61" s="2" t="s">
        <v>33</v>
      </c>
      <c r="N61" s="15" t="s">
        <v>101</v>
      </c>
      <c r="O61" s="7">
        <v>13.09</v>
      </c>
      <c r="P61" s="13">
        <f>O61*E61</f>
        <v>13.09</v>
      </c>
    </row>
    <row r="62" spans="2:16" ht="12.75">
      <c r="B62" s="2">
        <f>1+B61</f>
        <v>6</v>
      </c>
      <c r="C62" s="2" t="s">
        <v>25</v>
      </c>
      <c r="D62" s="2" t="s">
        <v>87</v>
      </c>
      <c r="E62" s="2">
        <v>1</v>
      </c>
      <c r="F62" s="5">
        <v>1</v>
      </c>
      <c r="G62" s="2" t="s">
        <v>1</v>
      </c>
      <c r="H62" s="17">
        <v>0.1</v>
      </c>
      <c r="I62" s="3">
        <f t="shared" si="8"/>
        <v>0.1</v>
      </c>
      <c r="J62" s="3">
        <f t="shared" si="9"/>
        <v>0.1</v>
      </c>
      <c r="K62" s="2" t="s">
        <v>16</v>
      </c>
      <c r="L62" s="6" t="s">
        <v>60</v>
      </c>
      <c r="M62" s="2" t="s">
        <v>16</v>
      </c>
      <c r="N62" s="6" t="s">
        <v>60</v>
      </c>
      <c r="O62" s="7">
        <v>7</v>
      </c>
      <c r="P62" s="13">
        <f>O62*E62</f>
        <v>7</v>
      </c>
    </row>
    <row r="63" spans="2:16" ht="12.75">
      <c r="B63" s="2">
        <f>1+B62</f>
        <v>7</v>
      </c>
      <c r="C63" s="2" t="s">
        <v>117</v>
      </c>
      <c r="D63" s="2" t="s">
        <v>120</v>
      </c>
      <c r="E63" s="2">
        <v>1</v>
      </c>
      <c r="F63" s="5">
        <v>1</v>
      </c>
      <c r="G63" s="2" t="s">
        <v>1</v>
      </c>
      <c r="H63" s="16">
        <v>0.009</v>
      </c>
      <c r="I63" s="3">
        <f>H63*F63</f>
        <v>0.009</v>
      </c>
      <c r="J63" s="3">
        <f>I63*E63</f>
        <v>0.009</v>
      </c>
      <c r="K63" s="2" t="s">
        <v>119</v>
      </c>
      <c r="L63" s="6" t="s">
        <v>118</v>
      </c>
      <c r="M63" s="2" t="s">
        <v>119</v>
      </c>
      <c r="N63" s="6" t="s">
        <v>118</v>
      </c>
      <c r="O63" s="7">
        <v>43.5</v>
      </c>
      <c r="P63" s="13">
        <f>O63*E63</f>
        <v>43.5</v>
      </c>
    </row>
    <row r="64" spans="2:10" ht="12.75">
      <c r="B64" s="2">
        <f>1+B63</f>
        <v>8</v>
      </c>
      <c r="C64" s="2" t="s">
        <v>102</v>
      </c>
      <c r="D64" s="2" t="s">
        <v>79</v>
      </c>
      <c r="E64" s="2">
        <v>1</v>
      </c>
      <c r="F64" s="5">
        <v>1</v>
      </c>
      <c r="G64" s="2" t="s">
        <v>1</v>
      </c>
      <c r="H64" s="3">
        <v>0.422</v>
      </c>
      <c r="I64" s="3">
        <f t="shared" si="8"/>
        <v>0.422</v>
      </c>
      <c r="J64" s="3">
        <f t="shared" si="9"/>
        <v>0.422</v>
      </c>
    </row>
    <row r="65" spans="2:10" ht="12.75">
      <c r="B65" s="2">
        <f>1+B64</f>
        <v>9</v>
      </c>
      <c r="C65" s="2" t="s">
        <v>103</v>
      </c>
      <c r="D65" s="2" t="s">
        <v>79</v>
      </c>
      <c r="E65" s="2">
        <v>1</v>
      </c>
      <c r="F65" s="5">
        <v>1</v>
      </c>
      <c r="G65" s="2" t="s">
        <v>1</v>
      </c>
      <c r="H65" s="3">
        <v>0.473</v>
      </c>
      <c r="I65" s="3">
        <f t="shared" si="8"/>
        <v>0.473</v>
      </c>
      <c r="J65" s="3">
        <f t="shared" si="9"/>
        <v>0.473</v>
      </c>
    </row>
    <row r="66" spans="2:11" ht="12.75">
      <c r="B66" s="2">
        <f>1+B65</f>
        <v>10</v>
      </c>
      <c r="D66" s="2" t="s">
        <v>106</v>
      </c>
      <c r="E66" s="2">
        <v>4</v>
      </c>
      <c r="F66" s="5">
        <v>1</v>
      </c>
      <c r="G66" s="2" t="s">
        <v>1</v>
      </c>
      <c r="H66" s="3">
        <v>0.007</v>
      </c>
      <c r="I66" s="3">
        <f>H66*F66</f>
        <v>0.007</v>
      </c>
      <c r="J66" s="3">
        <f t="shared" si="9"/>
        <v>0.028</v>
      </c>
      <c r="K66" s="2" t="s">
        <v>33</v>
      </c>
    </row>
    <row r="67" spans="2:16" ht="12.75">
      <c r="B67" s="2">
        <f>1+B66</f>
        <v>11</v>
      </c>
      <c r="D67" s="14" t="s">
        <v>104</v>
      </c>
      <c r="E67" s="2">
        <v>1</v>
      </c>
      <c r="F67" s="5">
        <v>1</v>
      </c>
      <c r="G67" s="2" t="s">
        <v>1</v>
      </c>
      <c r="H67" s="3">
        <v>0.001</v>
      </c>
      <c r="I67" s="3">
        <f>H67*F67</f>
        <v>0.001</v>
      </c>
      <c r="J67" s="3">
        <f t="shared" si="9"/>
        <v>0.001</v>
      </c>
      <c r="K67" s="2" t="s">
        <v>33</v>
      </c>
      <c r="L67" s="15" t="s">
        <v>105</v>
      </c>
      <c r="M67" s="2" t="s">
        <v>33</v>
      </c>
      <c r="N67" s="15" t="s">
        <v>105</v>
      </c>
      <c r="O67" s="7">
        <f>11.72/25</f>
        <v>0.46880000000000005</v>
      </c>
      <c r="P67" s="13">
        <f>O67*E67</f>
        <v>0.46880000000000005</v>
      </c>
    </row>
    <row r="68" spans="2:16" ht="12.75">
      <c r="B68" s="2" t="s">
        <v>24</v>
      </c>
      <c r="H68" s="16"/>
      <c r="J68" s="3">
        <f>SUM(J57:J67)</f>
        <v>2.147375</v>
      </c>
      <c r="O68" s="13"/>
      <c r="P68" s="13">
        <f>SUM(P57:P67)</f>
        <v>161.8088</v>
      </c>
    </row>
    <row r="69" spans="1:16" ht="12.75">
      <c r="A69" s="32" t="s">
        <v>107</v>
      </c>
      <c r="B69" s="32"/>
      <c r="C69" s="32"/>
      <c r="D69" s="32"/>
      <c r="E69" s="32"/>
      <c r="F69" s="33"/>
      <c r="G69" s="32"/>
      <c r="H69" s="42"/>
      <c r="I69" s="43"/>
      <c r="J69" s="43"/>
      <c r="K69" s="32"/>
      <c r="L69" s="44"/>
      <c r="M69" s="32"/>
      <c r="N69" s="44"/>
      <c r="O69" s="45"/>
      <c r="P69" s="45"/>
    </row>
    <row r="70" spans="2:11" ht="12.75">
      <c r="B70" s="2">
        <v>1</v>
      </c>
      <c r="C70" s="2" t="s">
        <v>108</v>
      </c>
      <c r="E70" s="2">
        <v>1</v>
      </c>
      <c r="F70" s="5">
        <v>1</v>
      </c>
      <c r="G70" s="2" t="s">
        <v>1</v>
      </c>
      <c r="H70" s="3">
        <v>2.85</v>
      </c>
      <c r="I70" s="3">
        <f>H70*F70</f>
        <v>2.85</v>
      </c>
      <c r="J70" s="3">
        <f>I70*E70</f>
        <v>2.85</v>
      </c>
      <c r="K70" s="2" t="s">
        <v>56</v>
      </c>
    </row>
    <row r="71" spans="2:11" ht="12.75">
      <c r="B71" s="2">
        <f>1+B70</f>
        <v>2</v>
      </c>
      <c r="C71" s="2" t="s">
        <v>27</v>
      </c>
      <c r="D71" s="2" t="s">
        <v>135</v>
      </c>
      <c r="E71" s="2">
        <v>1</v>
      </c>
      <c r="F71" s="5">
        <v>44</v>
      </c>
      <c r="G71" s="2" t="s">
        <v>78</v>
      </c>
      <c r="H71" s="16">
        <f>0.70875*1/108</f>
        <v>0.0065625</v>
      </c>
      <c r="I71" s="3">
        <f>H71*F71</f>
        <v>0.28875</v>
      </c>
      <c r="J71" s="3">
        <f>I71*E71</f>
        <v>0.28875</v>
      </c>
      <c r="K71" s="2" t="s">
        <v>56</v>
      </c>
    </row>
    <row r="72" spans="2:16" ht="12.75">
      <c r="B72" s="2">
        <f>1+B71</f>
        <v>3</v>
      </c>
      <c r="C72" s="2" t="s">
        <v>19</v>
      </c>
      <c r="D72" s="2" t="s">
        <v>180</v>
      </c>
      <c r="E72" s="2">
        <v>1</v>
      </c>
      <c r="F72" s="5">
        <v>1</v>
      </c>
      <c r="G72" s="2" t="s">
        <v>1</v>
      </c>
      <c r="H72" s="3">
        <v>0.09</v>
      </c>
      <c r="I72" s="3">
        <f>H72*F72</f>
        <v>0.09</v>
      </c>
      <c r="J72" s="3">
        <f>I72*E72</f>
        <v>0.09</v>
      </c>
      <c r="K72" s="2" t="s">
        <v>33</v>
      </c>
      <c r="L72" s="15" t="s">
        <v>179</v>
      </c>
      <c r="M72" s="2" t="s">
        <v>33</v>
      </c>
      <c r="N72" s="15" t="s">
        <v>71</v>
      </c>
      <c r="O72" s="7">
        <v>8.04</v>
      </c>
      <c r="P72" s="13">
        <f>O72*E72</f>
        <v>8.04</v>
      </c>
    </row>
    <row r="73" spans="2:16" ht="12.75">
      <c r="B73" s="2">
        <f>1+B72</f>
        <v>4</v>
      </c>
      <c r="C73" s="2" t="s">
        <v>182</v>
      </c>
      <c r="D73" s="2" t="s">
        <v>183</v>
      </c>
      <c r="E73" s="2">
        <v>1</v>
      </c>
      <c r="F73" s="5">
        <v>1</v>
      </c>
      <c r="G73" s="2" t="s">
        <v>1</v>
      </c>
      <c r="H73" s="3">
        <v>0.007</v>
      </c>
      <c r="I73" s="3">
        <f>H73*F73</f>
        <v>0.007</v>
      </c>
      <c r="J73" s="3">
        <f>I73*E73</f>
        <v>0.007</v>
      </c>
      <c r="L73" s="15"/>
      <c r="N73" s="15"/>
      <c r="P73" s="13"/>
    </row>
    <row r="74" spans="2:11" ht="12.75">
      <c r="B74" s="2">
        <f>1+B73</f>
        <v>5</v>
      </c>
      <c r="D74" s="2" t="s">
        <v>181</v>
      </c>
      <c r="E74" s="2">
        <v>2</v>
      </c>
      <c r="F74" s="5">
        <v>1</v>
      </c>
      <c r="G74" s="2" t="s">
        <v>1</v>
      </c>
      <c r="H74" s="3">
        <v>0.006</v>
      </c>
      <c r="I74" s="3">
        <f>H74*F74</f>
        <v>0.006</v>
      </c>
      <c r="J74" s="3">
        <f>I74*E74</f>
        <v>0.012</v>
      </c>
      <c r="K74" s="2" t="s">
        <v>33</v>
      </c>
    </row>
    <row r="75" spans="2:16" ht="12.75">
      <c r="B75" s="2" t="s">
        <v>24</v>
      </c>
      <c r="H75" s="16"/>
      <c r="J75" s="3">
        <f>SUM(J70:J74)</f>
        <v>3.24775</v>
      </c>
      <c r="O75" s="13"/>
      <c r="P75" s="13">
        <f>SUM(P70:P74)</f>
        <v>8.04</v>
      </c>
    </row>
    <row r="76" spans="1:16" ht="12.75">
      <c r="A76" s="32" t="s">
        <v>109</v>
      </c>
      <c r="B76" s="32"/>
      <c r="C76" s="32"/>
      <c r="D76" s="32"/>
      <c r="E76" s="32"/>
      <c r="F76" s="33"/>
      <c r="G76" s="32"/>
      <c r="H76" s="42"/>
      <c r="I76" s="43"/>
      <c r="J76" s="43"/>
      <c r="K76" s="32"/>
      <c r="L76" s="44"/>
      <c r="M76" s="32"/>
      <c r="N76" s="44"/>
      <c r="O76" s="45"/>
      <c r="P76" s="45"/>
    </row>
    <row r="77" spans="2:10" ht="12.75">
      <c r="B77" s="2">
        <v>1</v>
      </c>
      <c r="C77" s="2" t="s">
        <v>110</v>
      </c>
      <c r="E77" s="2">
        <v>1</v>
      </c>
      <c r="F77" s="5">
        <v>1</v>
      </c>
      <c r="G77" s="2" t="s">
        <v>1</v>
      </c>
      <c r="H77" s="3">
        <v>1.525</v>
      </c>
      <c r="I77" s="3">
        <f aca="true" t="shared" si="10" ref="I77:I88">H77*F77</f>
        <v>1.525</v>
      </c>
      <c r="J77" s="3">
        <f aca="true" t="shared" si="11" ref="J77:J88">I77*E77</f>
        <v>1.525</v>
      </c>
    </row>
    <row r="78" spans="2:10" ht="12.75">
      <c r="B78" s="2">
        <f aca="true" t="shared" si="12" ref="B78:B88">1+B77</f>
        <v>2</v>
      </c>
      <c r="C78" s="2" t="s">
        <v>111</v>
      </c>
      <c r="E78" s="2">
        <v>1</v>
      </c>
      <c r="F78" s="5">
        <v>1</v>
      </c>
      <c r="G78" s="2" t="s">
        <v>1</v>
      </c>
      <c r="H78" s="3">
        <v>1.525</v>
      </c>
      <c r="I78" s="3">
        <f t="shared" si="10"/>
        <v>1.525</v>
      </c>
      <c r="J78" s="3">
        <f t="shared" si="11"/>
        <v>1.525</v>
      </c>
    </row>
    <row r="79" spans="2:10" ht="12.75">
      <c r="B79" s="2">
        <f t="shared" si="12"/>
        <v>3</v>
      </c>
      <c r="C79" s="2" t="s">
        <v>112</v>
      </c>
      <c r="E79" s="2">
        <v>1</v>
      </c>
      <c r="F79" s="5">
        <v>1</v>
      </c>
      <c r="G79" s="2" t="s">
        <v>1</v>
      </c>
      <c r="H79" s="3">
        <v>1.04</v>
      </c>
      <c r="I79" s="3">
        <f t="shared" si="10"/>
        <v>1.04</v>
      </c>
      <c r="J79" s="3">
        <f t="shared" si="11"/>
        <v>1.04</v>
      </c>
    </row>
    <row r="80" spans="2:10" ht="12.75">
      <c r="B80" s="2">
        <f t="shared" si="12"/>
        <v>4</v>
      </c>
      <c r="C80" s="2" t="s">
        <v>113</v>
      </c>
      <c r="E80" s="2">
        <v>1</v>
      </c>
      <c r="F80" s="5">
        <v>1</v>
      </c>
      <c r="G80" s="2" t="s">
        <v>1</v>
      </c>
      <c r="H80" s="3">
        <v>1.021</v>
      </c>
      <c r="I80" s="3">
        <f t="shared" si="10"/>
        <v>1.021</v>
      </c>
      <c r="J80" s="3">
        <f t="shared" si="11"/>
        <v>1.021</v>
      </c>
    </row>
    <row r="81" spans="2:10" ht="12.75">
      <c r="B81" s="2">
        <f t="shared" si="12"/>
        <v>5</v>
      </c>
      <c r="C81" s="2" t="s">
        <v>114</v>
      </c>
      <c r="E81" s="2">
        <v>1</v>
      </c>
      <c r="F81" s="5">
        <v>1</v>
      </c>
      <c r="G81" s="2" t="s">
        <v>1</v>
      </c>
      <c r="H81" s="3">
        <v>0.973</v>
      </c>
      <c r="I81" s="3">
        <f t="shared" si="10"/>
        <v>0.973</v>
      </c>
      <c r="J81" s="3">
        <f t="shared" si="11"/>
        <v>0.973</v>
      </c>
    </row>
    <row r="82" spans="2:10" ht="12.75">
      <c r="B82" s="2">
        <f t="shared" si="12"/>
        <v>6</v>
      </c>
      <c r="C82" s="2" t="s">
        <v>115</v>
      </c>
      <c r="E82" s="2">
        <v>1</v>
      </c>
      <c r="F82" s="5">
        <v>1</v>
      </c>
      <c r="G82" s="2" t="s">
        <v>1</v>
      </c>
      <c r="H82" s="3">
        <v>0.999</v>
      </c>
      <c r="I82" s="3">
        <f t="shared" si="10"/>
        <v>0.999</v>
      </c>
      <c r="J82" s="3">
        <f t="shared" si="11"/>
        <v>0.999</v>
      </c>
    </row>
    <row r="83" spans="2:10" ht="12.75">
      <c r="B83" s="2">
        <f t="shared" si="12"/>
        <v>7</v>
      </c>
      <c r="C83" s="2" t="s">
        <v>137</v>
      </c>
      <c r="E83" s="2">
        <v>4</v>
      </c>
      <c r="F83" s="5">
        <v>1</v>
      </c>
      <c r="G83" s="2" t="s">
        <v>1</v>
      </c>
      <c r="H83" s="3">
        <v>0.152</v>
      </c>
      <c r="I83" s="3">
        <f>H83*F83</f>
        <v>0.152</v>
      </c>
      <c r="J83" s="3">
        <f>I83*E83</f>
        <v>0.608</v>
      </c>
    </row>
    <row r="84" spans="2:10" ht="12.75">
      <c r="B84" s="2">
        <f t="shared" si="12"/>
        <v>8</v>
      </c>
      <c r="C84" s="2" t="s">
        <v>171</v>
      </c>
      <c r="E84" s="2">
        <v>4</v>
      </c>
      <c r="F84" s="5">
        <v>1</v>
      </c>
      <c r="G84" s="2" t="s">
        <v>1</v>
      </c>
      <c r="H84" s="3">
        <v>0.146</v>
      </c>
      <c r="I84" s="3">
        <f>H84*F84</f>
        <v>0.146</v>
      </c>
      <c r="J84" s="3">
        <f>I84*E84</f>
        <v>0.584</v>
      </c>
    </row>
    <row r="85" spans="2:10" ht="12.75">
      <c r="B85" s="2">
        <f t="shared" si="12"/>
        <v>9</v>
      </c>
      <c r="C85" s="2" t="s">
        <v>140</v>
      </c>
      <c r="E85" s="2">
        <v>4</v>
      </c>
      <c r="F85" s="5">
        <v>1</v>
      </c>
      <c r="G85" s="2" t="s">
        <v>1</v>
      </c>
      <c r="H85" s="3">
        <v>0.078</v>
      </c>
      <c r="I85" s="3">
        <f>H85*F85</f>
        <v>0.078</v>
      </c>
      <c r="J85" s="3">
        <f>I85*E85</f>
        <v>0.312</v>
      </c>
    </row>
    <row r="86" spans="2:10" ht="12.75">
      <c r="B86" s="2">
        <f t="shared" si="12"/>
        <v>10</v>
      </c>
      <c r="C86" s="2" t="s">
        <v>141</v>
      </c>
      <c r="E86" s="2">
        <v>4</v>
      </c>
      <c r="F86" s="5">
        <v>1</v>
      </c>
      <c r="G86" s="2" t="s">
        <v>1</v>
      </c>
      <c r="H86" s="3">
        <v>0.033</v>
      </c>
      <c r="I86" s="3">
        <f>H86*F86</f>
        <v>0.033</v>
      </c>
      <c r="J86" s="3">
        <f>I86*E86</f>
        <v>0.132</v>
      </c>
    </row>
    <row r="87" spans="2:10" ht="12.75">
      <c r="B87" s="2">
        <f t="shared" si="12"/>
        <v>11</v>
      </c>
      <c r="C87" s="2" t="s">
        <v>142</v>
      </c>
      <c r="E87" s="2">
        <v>4</v>
      </c>
      <c r="F87" s="5">
        <v>1</v>
      </c>
      <c r="G87" s="2" t="s">
        <v>1</v>
      </c>
      <c r="H87" s="3">
        <v>0.035</v>
      </c>
      <c r="I87" s="3">
        <f>H87*F87</f>
        <v>0.035</v>
      </c>
      <c r="J87" s="3">
        <f>I87*E87</f>
        <v>0.14</v>
      </c>
    </row>
    <row r="88" spans="2:10" ht="12.75">
      <c r="B88" s="2">
        <f t="shared" si="12"/>
        <v>12</v>
      </c>
      <c r="C88" s="2" t="s">
        <v>133</v>
      </c>
      <c r="E88" s="2">
        <v>4</v>
      </c>
      <c r="F88" s="5">
        <v>1</v>
      </c>
      <c r="G88" s="2" t="s">
        <v>1</v>
      </c>
      <c r="H88" s="3">
        <v>0.107</v>
      </c>
      <c r="I88" s="3">
        <f t="shared" si="10"/>
        <v>0.107</v>
      </c>
      <c r="J88" s="3">
        <f t="shared" si="11"/>
        <v>0.428</v>
      </c>
    </row>
    <row r="89" spans="2:16" ht="12.75">
      <c r="B89" s="2" t="s">
        <v>24</v>
      </c>
      <c r="H89" s="16"/>
      <c r="J89" s="3">
        <f>SUM(J77:J88)</f>
        <v>9.286999999999999</v>
      </c>
      <c r="O89" s="13"/>
      <c r="P89" s="13">
        <f>SUM(P77:P88)</f>
        <v>0</v>
      </c>
    </row>
    <row r="90" spans="1:16" ht="12.75">
      <c r="A90" s="32" t="s">
        <v>138</v>
      </c>
      <c r="B90" s="32"/>
      <c r="C90" s="32"/>
      <c r="D90" s="32"/>
      <c r="E90" s="32"/>
      <c r="F90" s="33"/>
      <c r="G90" s="32"/>
      <c r="H90" s="42"/>
      <c r="I90" s="43"/>
      <c r="J90" s="43"/>
      <c r="K90" s="32"/>
      <c r="L90" s="44"/>
      <c r="M90" s="32"/>
      <c r="N90" s="44"/>
      <c r="O90" s="45"/>
      <c r="P90" s="45"/>
    </row>
    <row r="91" spans="2:10" ht="12.75">
      <c r="B91" s="2">
        <v>1</v>
      </c>
      <c r="C91" s="2" t="s">
        <v>139</v>
      </c>
      <c r="E91" s="2">
        <v>1</v>
      </c>
      <c r="F91" s="5">
        <v>1</v>
      </c>
      <c r="G91" s="2" t="s">
        <v>1</v>
      </c>
      <c r="H91" s="3">
        <v>0.351</v>
      </c>
      <c r="I91" s="3">
        <f>H91*F91</f>
        <v>0.351</v>
      </c>
      <c r="J91" s="3">
        <f>I91*E91</f>
        <v>0.351</v>
      </c>
    </row>
    <row r="92" spans="2:10" ht="12.75">
      <c r="B92" s="2">
        <f>1+B91</f>
        <v>2</v>
      </c>
      <c r="C92" s="2" t="s">
        <v>143</v>
      </c>
      <c r="E92" s="2">
        <v>1</v>
      </c>
      <c r="F92" s="5">
        <v>1</v>
      </c>
      <c r="G92" s="2" t="s">
        <v>1</v>
      </c>
      <c r="H92" s="3">
        <v>0.159</v>
      </c>
      <c r="I92" s="3">
        <f>H92*F92</f>
        <v>0.159</v>
      </c>
      <c r="J92" s="3">
        <f>I92*E92</f>
        <v>0.159</v>
      </c>
    </row>
    <row r="93" spans="2:10" ht="12.75">
      <c r="B93" s="2">
        <f>1+B92</f>
        <v>3</v>
      </c>
      <c r="C93" s="2" t="s">
        <v>144</v>
      </c>
      <c r="E93" s="2">
        <v>1</v>
      </c>
      <c r="F93" s="5">
        <v>1</v>
      </c>
      <c r="G93" s="2" t="s">
        <v>1</v>
      </c>
      <c r="H93" s="3">
        <v>0.061</v>
      </c>
      <c r="I93" s="3">
        <f>H93*F93</f>
        <v>0.061</v>
      </c>
      <c r="J93" s="3">
        <f>I93*E93</f>
        <v>0.061</v>
      </c>
    </row>
    <row r="94" spans="2:16" ht="12.75">
      <c r="B94" s="2">
        <f>1+B93</f>
        <v>4</v>
      </c>
      <c r="D94" s="2" t="s">
        <v>57</v>
      </c>
      <c r="E94" s="2">
        <v>8</v>
      </c>
      <c r="F94" s="5">
        <v>1</v>
      </c>
      <c r="G94" s="2" t="s">
        <v>1</v>
      </c>
      <c r="H94" s="16">
        <v>0.01</v>
      </c>
      <c r="I94" s="3">
        <f>H94*F94</f>
        <v>0.01</v>
      </c>
      <c r="J94" s="3">
        <f>I94*E94</f>
        <v>0.08</v>
      </c>
      <c r="K94" s="2" t="s">
        <v>33</v>
      </c>
      <c r="L94" s="6" t="s">
        <v>37</v>
      </c>
      <c r="M94" s="2" t="s">
        <v>33</v>
      </c>
      <c r="N94" s="6" t="s">
        <v>37</v>
      </c>
      <c r="O94" s="49">
        <v>0.135</v>
      </c>
      <c r="P94" s="13">
        <f>O94*E94</f>
        <v>1.08</v>
      </c>
    </row>
    <row r="95" spans="2:16" ht="12.75">
      <c r="B95" s="2">
        <f>1+B94</f>
        <v>5</v>
      </c>
      <c r="D95" s="2" t="s">
        <v>28</v>
      </c>
      <c r="E95" s="2">
        <f>E94</f>
        <v>8</v>
      </c>
      <c r="F95" s="5">
        <v>1</v>
      </c>
      <c r="G95" s="2" t="s">
        <v>1</v>
      </c>
      <c r="H95" s="16">
        <v>0.0091</v>
      </c>
      <c r="I95" s="3">
        <f>H95*F95</f>
        <v>0.0091</v>
      </c>
      <c r="J95" s="3">
        <f>I95*E95</f>
        <v>0.0728</v>
      </c>
      <c r="K95" s="2" t="s">
        <v>33</v>
      </c>
      <c r="M95" s="2" t="s">
        <v>33</v>
      </c>
      <c r="P95" s="13">
        <f>O95*E95</f>
        <v>0</v>
      </c>
    </row>
    <row r="96" spans="2:16" ht="12.75">
      <c r="B96" s="2" t="s">
        <v>24</v>
      </c>
      <c r="H96" s="16"/>
      <c r="J96" s="3">
        <f>SUM(J91:J95)</f>
        <v>0.7237999999999999</v>
      </c>
      <c r="O96" s="13"/>
      <c r="P96" s="13">
        <f>SUM(P91:P95)</f>
        <v>1.08</v>
      </c>
    </row>
    <row r="97" spans="1:16" ht="12.75">
      <c r="A97" s="32" t="s">
        <v>147</v>
      </c>
      <c r="B97" s="32"/>
      <c r="C97" s="32"/>
      <c r="D97" s="32"/>
      <c r="E97" s="32"/>
      <c r="F97" s="33"/>
      <c r="G97" s="32"/>
      <c r="H97" s="42"/>
      <c r="I97" s="43"/>
      <c r="J97" s="43"/>
      <c r="K97" s="32"/>
      <c r="L97" s="44"/>
      <c r="M97" s="32"/>
      <c r="N97" s="44"/>
      <c r="O97" s="45"/>
      <c r="P97" s="45"/>
    </row>
    <row r="98" spans="2:10" ht="12.75">
      <c r="B98" s="2">
        <v>1</v>
      </c>
      <c r="C98" s="52" t="s">
        <v>44</v>
      </c>
      <c r="E98" s="47">
        <v>1</v>
      </c>
      <c r="F98" s="48">
        <v>1</v>
      </c>
      <c r="G98" s="47" t="s">
        <v>1</v>
      </c>
      <c r="H98" s="16">
        <v>2.0062170682775196</v>
      </c>
      <c r="I98" s="16">
        <f aca="true" t="shared" si="13" ref="I98:I106">H98*F98</f>
        <v>2.0062170682775196</v>
      </c>
      <c r="J98" s="16">
        <f aca="true" t="shared" si="14" ref="J98:J106">I98*E98</f>
        <v>2.0062170682775196</v>
      </c>
    </row>
    <row r="99" spans="2:13" ht="12.75">
      <c r="B99" s="2">
        <f aca="true" t="shared" si="15" ref="B99:B106">1+B98</f>
        <v>2</v>
      </c>
      <c r="C99" s="52" t="s">
        <v>45</v>
      </c>
      <c r="D99" s="4"/>
      <c r="E99" s="47">
        <v>0</v>
      </c>
      <c r="F99" s="48">
        <v>1</v>
      </c>
      <c r="G99" s="47" t="s">
        <v>1</v>
      </c>
      <c r="H99" s="16">
        <v>3.836063405277894</v>
      </c>
      <c r="I99" s="16">
        <f t="shared" si="13"/>
        <v>3.836063405277894</v>
      </c>
      <c r="J99" s="16">
        <f t="shared" si="14"/>
        <v>0</v>
      </c>
      <c r="M99" s="2" t="s">
        <v>56</v>
      </c>
    </row>
    <row r="100" spans="2:10" ht="12.75">
      <c r="B100" s="2">
        <f t="shared" si="15"/>
        <v>3</v>
      </c>
      <c r="C100" s="52" t="s">
        <v>46</v>
      </c>
      <c r="D100" s="4"/>
      <c r="E100" s="47">
        <v>1</v>
      </c>
      <c r="F100" s="48">
        <v>1</v>
      </c>
      <c r="G100" s="47" t="s">
        <v>1</v>
      </c>
      <c r="H100" s="16">
        <v>0.2866024383253599</v>
      </c>
      <c r="I100" s="16">
        <f t="shared" si="13"/>
        <v>0.2866024383253599</v>
      </c>
      <c r="J100" s="16">
        <f t="shared" si="14"/>
        <v>0.2866024383253599</v>
      </c>
    </row>
    <row r="101" spans="2:10" ht="12.75">
      <c r="B101" s="2">
        <f t="shared" si="15"/>
        <v>4</v>
      </c>
      <c r="C101" s="52" t="s">
        <v>47</v>
      </c>
      <c r="D101" s="4"/>
      <c r="E101" s="47">
        <v>1</v>
      </c>
      <c r="F101" s="48">
        <v>1</v>
      </c>
      <c r="G101" s="47" t="s">
        <v>1</v>
      </c>
      <c r="H101" s="16">
        <v>0.2866024383253599</v>
      </c>
      <c r="I101" s="16">
        <f t="shared" si="13"/>
        <v>0.2866024383253599</v>
      </c>
      <c r="J101" s="16">
        <f t="shared" si="14"/>
        <v>0.2866024383253599</v>
      </c>
    </row>
    <row r="102" spans="2:10" ht="12.75">
      <c r="B102" s="2">
        <f t="shared" si="15"/>
        <v>5</v>
      </c>
      <c r="C102" s="52" t="s">
        <v>48</v>
      </c>
      <c r="E102" s="47">
        <v>1</v>
      </c>
      <c r="F102" s="48">
        <v>1</v>
      </c>
      <c r="G102" s="47" t="s">
        <v>1</v>
      </c>
      <c r="H102" s="16">
        <v>0.2866024383253599</v>
      </c>
      <c r="I102" s="16">
        <f t="shared" si="13"/>
        <v>0.2866024383253599</v>
      </c>
      <c r="J102" s="16">
        <f t="shared" si="14"/>
        <v>0.2866024383253599</v>
      </c>
    </row>
    <row r="103" spans="2:16" ht="12.75">
      <c r="B103" s="2">
        <f t="shared" si="15"/>
        <v>6</v>
      </c>
      <c r="C103" s="2" t="s">
        <v>149</v>
      </c>
      <c r="E103" s="2">
        <v>1</v>
      </c>
      <c r="F103" s="5">
        <v>1</v>
      </c>
      <c r="G103" s="2" t="s">
        <v>1</v>
      </c>
      <c r="H103" s="16">
        <v>0.437</v>
      </c>
      <c r="I103" s="3">
        <f t="shared" si="13"/>
        <v>0.437</v>
      </c>
      <c r="J103" s="3">
        <f t="shared" si="14"/>
        <v>0.437</v>
      </c>
      <c r="O103" s="49"/>
      <c r="P103" s="13"/>
    </row>
    <row r="104" spans="2:16" ht="12.75">
      <c r="B104" s="2">
        <f t="shared" si="15"/>
        <v>7</v>
      </c>
      <c r="D104" s="2" t="s">
        <v>150</v>
      </c>
      <c r="E104" s="2">
        <v>4</v>
      </c>
      <c r="F104" s="5">
        <v>1</v>
      </c>
      <c r="G104" s="2" t="s">
        <v>1</v>
      </c>
      <c r="H104" s="16">
        <v>0.026</v>
      </c>
      <c r="I104" s="3">
        <f t="shared" si="13"/>
        <v>0.026</v>
      </c>
      <c r="J104" s="3">
        <f t="shared" si="14"/>
        <v>0.104</v>
      </c>
      <c r="O104" s="49"/>
      <c r="P104" s="13"/>
    </row>
    <row r="105" spans="2:16" ht="12.75">
      <c r="B105" s="2">
        <f t="shared" si="15"/>
        <v>8</v>
      </c>
      <c r="C105" s="2" t="s">
        <v>151</v>
      </c>
      <c r="E105" s="2">
        <v>4</v>
      </c>
      <c r="F105" s="5">
        <v>1</v>
      </c>
      <c r="G105" s="2" t="s">
        <v>1</v>
      </c>
      <c r="H105" s="16">
        <v>0.004</v>
      </c>
      <c r="I105" s="3">
        <f t="shared" si="13"/>
        <v>0.004</v>
      </c>
      <c r="J105" s="3">
        <f t="shared" si="14"/>
        <v>0.016</v>
      </c>
      <c r="O105" s="49"/>
      <c r="P105" s="13"/>
    </row>
    <row r="106" spans="2:16" ht="12.75">
      <c r="B106" s="2">
        <f t="shared" si="15"/>
        <v>9</v>
      </c>
      <c r="D106" s="2" t="s">
        <v>28</v>
      </c>
      <c r="E106" s="2">
        <v>4</v>
      </c>
      <c r="F106" s="5">
        <v>1</v>
      </c>
      <c r="G106" s="2" t="s">
        <v>1</v>
      </c>
      <c r="H106" s="16">
        <v>0.0091</v>
      </c>
      <c r="I106" s="3">
        <f t="shared" si="13"/>
        <v>0.0091</v>
      </c>
      <c r="J106" s="3">
        <f t="shared" si="14"/>
        <v>0.0364</v>
      </c>
      <c r="P106" s="13"/>
    </row>
    <row r="107" spans="2:16" ht="12.75">
      <c r="B107" s="2" t="s">
        <v>24</v>
      </c>
      <c r="H107" s="16"/>
      <c r="J107" s="3">
        <f>SUM(J98:J106)</f>
        <v>3.459424383253599</v>
      </c>
      <c r="O107" s="13"/>
      <c r="P107" s="13">
        <f>SUM(P98:P106)</f>
        <v>0</v>
      </c>
    </row>
    <row r="108" spans="1:16" ht="12.75">
      <c r="A108" s="32" t="s">
        <v>148</v>
      </c>
      <c r="B108" s="32"/>
      <c r="C108" s="32"/>
      <c r="D108" s="32"/>
      <c r="E108" s="32"/>
      <c r="F108" s="33"/>
      <c r="G108" s="32"/>
      <c r="H108" s="42"/>
      <c r="I108" s="43"/>
      <c r="J108" s="43"/>
      <c r="K108" s="32"/>
      <c r="L108" s="44"/>
      <c r="M108" s="32"/>
      <c r="N108" s="44"/>
      <c r="O108" s="45"/>
      <c r="P108" s="45"/>
    </row>
    <row r="109" spans="2:10" ht="12.75">
      <c r="B109" s="2">
        <v>1</v>
      </c>
      <c r="C109" s="2" t="s">
        <v>152</v>
      </c>
      <c r="E109" s="2">
        <v>1</v>
      </c>
      <c r="F109" s="5">
        <v>1</v>
      </c>
      <c r="G109" s="2" t="s">
        <v>1</v>
      </c>
      <c r="H109" s="3">
        <v>5</v>
      </c>
      <c r="I109" s="3">
        <f>H109*F109</f>
        <v>5</v>
      </c>
      <c r="J109" s="3">
        <f>I109*E109</f>
        <v>5</v>
      </c>
    </row>
    <row r="110" spans="2:16" ht="12.75">
      <c r="B110" s="2">
        <f>1+B109</f>
        <v>2</v>
      </c>
      <c r="D110" s="2" t="s">
        <v>176</v>
      </c>
      <c r="E110" s="2">
        <v>24</v>
      </c>
      <c r="F110" s="5">
        <v>1</v>
      </c>
      <c r="G110" s="2" t="s">
        <v>1</v>
      </c>
      <c r="H110" s="16">
        <v>0.019</v>
      </c>
      <c r="I110" s="3">
        <f>H110*F110</f>
        <v>0.019</v>
      </c>
      <c r="J110" s="3">
        <f>I110*E110</f>
        <v>0.45599999999999996</v>
      </c>
      <c r="O110" s="49"/>
      <c r="P110" s="13"/>
    </row>
    <row r="111" spans="2:16" ht="12.75">
      <c r="B111" s="2">
        <f>1+B110</f>
        <v>3</v>
      </c>
      <c r="D111" s="2" t="s">
        <v>177</v>
      </c>
      <c r="E111" s="2">
        <f>E110</f>
        <v>24</v>
      </c>
      <c r="F111" s="5">
        <v>1</v>
      </c>
      <c r="G111" s="2" t="s">
        <v>1</v>
      </c>
      <c r="H111" s="16">
        <v>0.0005</v>
      </c>
      <c r="I111" s="3">
        <f>H111*F111</f>
        <v>0.0005</v>
      </c>
      <c r="J111" s="3">
        <f>I111*E111</f>
        <v>0.012</v>
      </c>
      <c r="O111" s="49"/>
      <c r="P111" s="13"/>
    </row>
    <row r="112" spans="2:16" ht="12.75">
      <c r="B112" s="2">
        <f>1+B111</f>
        <v>4</v>
      </c>
      <c r="D112" s="2" t="s">
        <v>178</v>
      </c>
      <c r="E112" s="2">
        <f>E110</f>
        <v>24</v>
      </c>
      <c r="F112" s="5">
        <v>1</v>
      </c>
      <c r="G112" s="2" t="s">
        <v>1</v>
      </c>
      <c r="H112" s="16">
        <v>0.0005</v>
      </c>
      <c r="I112" s="3">
        <f>H112*F112</f>
        <v>0.0005</v>
      </c>
      <c r="J112" s="3">
        <f>I112*E112</f>
        <v>0.012</v>
      </c>
      <c r="O112" s="49"/>
      <c r="P112" s="13"/>
    </row>
    <row r="113" spans="2:16" ht="12.75">
      <c r="B113" s="2">
        <f>1+B112</f>
        <v>5</v>
      </c>
      <c r="D113" s="2" t="s">
        <v>28</v>
      </c>
      <c r="E113" s="2">
        <f>E110</f>
        <v>24</v>
      </c>
      <c r="F113" s="5">
        <v>1</v>
      </c>
      <c r="G113" s="2" t="s">
        <v>1</v>
      </c>
      <c r="H113" s="16">
        <v>0.0091</v>
      </c>
      <c r="I113" s="3">
        <f>H113*F113</f>
        <v>0.0091</v>
      </c>
      <c r="J113" s="3">
        <f>I113*E113</f>
        <v>0.2184</v>
      </c>
      <c r="P113" s="13"/>
    </row>
    <row r="114" spans="2:16" ht="12.75">
      <c r="B114" s="2" t="s">
        <v>24</v>
      </c>
      <c r="H114" s="16"/>
      <c r="J114" s="3">
        <f>SUM(J109:J113)</f>
        <v>5.698399999999999</v>
      </c>
      <c r="O114" s="13"/>
      <c r="P114" s="13">
        <f>SUM(P109:P113)</f>
        <v>0</v>
      </c>
    </row>
    <row r="115" spans="1:16" ht="12.75">
      <c r="A115" s="32" t="s">
        <v>153</v>
      </c>
      <c r="B115" s="32"/>
      <c r="C115" s="32"/>
      <c r="D115" s="32"/>
      <c r="E115" s="32"/>
      <c r="F115" s="33"/>
      <c r="G115" s="32"/>
      <c r="H115" s="42"/>
      <c r="I115" s="43"/>
      <c r="J115" s="43"/>
      <c r="K115" s="32"/>
      <c r="L115" s="44"/>
      <c r="M115" s="32"/>
      <c r="N115" s="44"/>
      <c r="O115" s="45"/>
      <c r="P115" s="45"/>
    </row>
    <row r="116" spans="2:16" ht="12.75">
      <c r="B116" s="2">
        <v>1</v>
      </c>
      <c r="C116" s="52" t="s">
        <v>49</v>
      </c>
      <c r="E116" s="47">
        <v>1</v>
      </c>
      <c r="F116" s="48">
        <v>1</v>
      </c>
      <c r="G116" s="47" t="s">
        <v>1</v>
      </c>
      <c r="H116" s="16">
        <v>0.05511585352410768</v>
      </c>
      <c r="I116" s="16">
        <f aca="true" t="shared" si="16" ref="I116:I122">H116*F116</f>
        <v>0.05511585352410768</v>
      </c>
      <c r="J116" s="16">
        <f aca="true" t="shared" si="17" ref="J116:J122">I116*E116</f>
        <v>0.05511585352410768</v>
      </c>
      <c r="M116" s="2" t="s">
        <v>56</v>
      </c>
      <c r="O116" s="13"/>
      <c r="P116" s="13"/>
    </row>
    <row r="117" spans="2:16" ht="12.75">
      <c r="B117" s="2">
        <f aca="true" t="shared" si="18" ref="B117:B122">1+B116</f>
        <v>2</v>
      </c>
      <c r="C117" s="52" t="s">
        <v>50</v>
      </c>
      <c r="E117" s="47">
        <v>1</v>
      </c>
      <c r="F117" s="48">
        <v>1</v>
      </c>
      <c r="G117" s="47" t="s">
        <v>1</v>
      </c>
      <c r="H117" s="16">
        <v>0.05511585352410768</v>
      </c>
      <c r="I117" s="16">
        <f t="shared" si="16"/>
        <v>0.05511585352410768</v>
      </c>
      <c r="J117" s="16">
        <f t="shared" si="17"/>
        <v>0.05511585352410768</v>
      </c>
      <c r="M117" s="2" t="s">
        <v>56</v>
      </c>
      <c r="O117" s="13"/>
      <c r="P117" s="13"/>
    </row>
    <row r="118" spans="2:16" ht="12.75">
      <c r="B118" s="2">
        <f t="shared" si="18"/>
        <v>3</v>
      </c>
      <c r="C118" s="52" t="s">
        <v>51</v>
      </c>
      <c r="E118" s="47">
        <v>1</v>
      </c>
      <c r="F118" s="48">
        <v>1</v>
      </c>
      <c r="G118" s="47" t="s">
        <v>1</v>
      </c>
      <c r="H118" s="16">
        <v>1.6027690204810512</v>
      </c>
      <c r="I118" s="16">
        <f t="shared" si="16"/>
        <v>1.6027690204810512</v>
      </c>
      <c r="J118" s="16">
        <f t="shared" si="17"/>
        <v>1.6027690204810512</v>
      </c>
      <c r="M118" s="2" t="s">
        <v>56</v>
      </c>
      <c r="O118" s="13"/>
      <c r="P118" s="13"/>
    </row>
    <row r="119" spans="2:16" ht="12.75">
      <c r="B119" s="2">
        <f t="shared" si="18"/>
        <v>4</v>
      </c>
      <c r="C119" s="52" t="s">
        <v>52</v>
      </c>
      <c r="D119" s="10"/>
      <c r="E119" s="47">
        <v>1</v>
      </c>
      <c r="F119" s="48">
        <v>1</v>
      </c>
      <c r="G119" s="47" t="s">
        <v>1</v>
      </c>
      <c r="H119" s="16">
        <v>0.2094402433916092</v>
      </c>
      <c r="I119" s="16">
        <f t="shared" si="16"/>
        <v>0.2094402433916092</v>
      </c>
      <c r="J119" s="16">
        <f t="shared" si="17"/>
        <v>0.2094402433916092</v>
      </c>
      <c r="M119" s="2" t="s">
        <v>56</v>
      </c>
      <c r="O119" s="13"/>
      <c r="P119" s="13"/>
    </row>
    <row r="120" spans="2:16" ht="12.75">
      <c r="B120" s="2">
        <f t="shared" si="18"/>
        <v>5</v>
      </c>
      <c r="C120" s="52" t="s">
        <v>53</v>
      </c>
      <c r="D120" s="10"/>
      <c r="E120" s="47">
        <v>1</v>
      </c>
      <c r="F120" s="48">
        <v>1</v>
      </c>
      <c r="G120" s="47" t="s">
        <v>1</v>
      </c>
      <c r="H120" s="16">
        <v>0.4188804867832184</v>
      </c>
      <c r="I120" s="16">
        <f t="shared" si="16"/>
        <v>0.4188804867832184</v>
      </c>
      <c r="J120" s="16">
        <f t="shared" si="17"/>
        <v>0.4188804867832184</v>
      </c>
      <c r="M120" s="2" t="s">
        <v>56</v>
      </c>
      <c r="O120" s="13"/>
      <c r="P120" s="13"/>
    </row>
    <row r="121" spans="2:16" ht="12.75">
      <c r="B121" s="2">
        <f t="shared" si="18"/>
        <v>6</v>
      </c>
      <c r="C121" s="52" t="s">
        <v>54</v>
      </c>
      <c r="D121" s="14"/>
      <c r="E121" s="47">
        <v>1</v>
      </c>
      <c r="F121" s="48">
        <v>1</v>
      </c>
      <c r="G121" s="47" t="s">
        <v>1</v>
      </c>
      <c r="H121" s="16">
        <v>0.2976256090301815</v>
      </c>
      <c r="I121" s="16">
        <f t="shared" si="16"/>
        <v>0.2976256090301815</v>
      </c>
      <c r="J121" s="16">
        <f t="shared" si="17"/>
        <v>0.2976256090301815</v>
      </c>
      <c r="M121" s="2" t="s">
        <v>56</v>
      </c>
      <c r="O121" s="13"/>
      <c r="P121" s="13"/>
    </row>
    <row r="122" spans="2:13" ht="12.75">
      <c r="B122" s="2">
        <f t="shared" si="18"/>
        <v>7</v>
      </c>
      <c r="C122" s="52" t="s">
        <v>55</v>
      </c>
      <c r="E122" s="47">
        <v>1</v>
      </c>
      <c r="F122" s="48">
        <v>1</v>
      </c>
      <c r="G122" s="47" t="s">
        <v>1</v>
      </c>
      <c r="H122" s="16">
        <v>0.11023170704821536</v>
      </c>
      <c r="I122" s="16">
        <f t="shared" si="16"/>
        <v>0.11023170704821536</v>
      </c>
      <c r="J122" s="16">
        <f t="shared" si="17"/>
        <v>0.11023170704821536</v>
      </c>
      <c r="M122" s="2" t="s">
        <v>56</v>
      </c>
    </row>
    <row r="123" spans="2:13" ht="12.75">
      <c r="B123" s="2">
        <f>1+B122</f>
        <v>8</v>
      </c>
      <c r="C123" s="52" t="s">
        <v>154</v>
      </c>
      <c r="E123" s="47">
        <v>8</v>
      </c>
      <c r="F123" s="48">
        <v>1</v>
      </c>
      <c r="G123" s="47" t="s">
        <v>1</v>
      </c>
      <c r="H123" s="16">
        <f>7/16</f>
        <v>0.4375</v>
      </c>
      <c r="I123" s="16">
        <f>H123*F123</f>
        <v>0.4375</v>
      </c>
      <c r="J123" s="16">
        <f>I123*E123</f>
        <v>3.5</v>
      </c>
      <c r="M123" s="2" t="s">
        <v>56</v>
      </c>
    </row>
    <row r="124" spans="2:16" ht="12.75">
      <c r="B124" s="2" t="s">
        <v>24</v>
      </c>
      <c r="H124" s="16"/>
      <c r="J124" s="3">
        <f>SUM(J116:J123)</f>
        <v>6.249178773782491</v>
      </c>
      <c r="O124" s="13"/>
      <c r="P124" s="13">
        <f>SUM(P116:P123)</f>
        <v>0</v>
      </c>
    </row>
    <row r="125" spans="1:16" ht="12.75">
      <c r="A125" s="32" t="s">
        <v>175</v>
      </c>
      <c r="B125" s="32"/>
      <c r="C125" s="32"/>
      <c r="D125" s="32"/>
      <c r="E125" s="32"/>
      <c r="F125" s="33"/>
      <c r="G125" s="32"/>
      <c r="H125" s="42"/>
      <c r="I125" s="43"/>
      <c r="J125" s="43"/>
      <c r="K125" s="32"/>
      <c r="L125" s="44"/>
      <c r="M125" s="32"/>
      <c r="N125" s="44"/>
      <c r="O125" s="45"/>
      <c r="P125" s="45"/>
    </row>
    <row r="126" spans="2:14" ht="12.75">
      <c r="B126" s="2">
        <f aca="true" t="shared" si="19" ref="B126:B134">1+B125</f>
        <v>1</v>
      </c>
      <c r="C126" s="2" t="s">
        <v>39</v>
      </c>
      <c r="D126" s="2" t="s">
        <v>42</v>
      </c>
      <c r="E126" s="2">
        <v>2</v>
      </c>
      <c r="F126" s="5">
        <v>1</v>
      </c>
      <c r="G126" s="2" t="s">
        <v>1</v>
      </c>
      <c r="H126" s="3">
        <f>1.7/2</f>
        <v>0.85</v>
      </c>
      <c r="I126" s="3">
        <f aca="true" t="shared" si="20" ref="I126:I134">H126*F126</f>
        <v>0.85</v>
      </c>
      <c r="J126" s="3">
        <f aca="true" t="shared" si="21" ref="J126:J134">I126*E126</f>
        <v>1.7</v>
      </c>
      <c r="K126" s="14"/>
      <c r="L126" s="15"/>
      <c r="M126" s="2" t="s">
        <v>56</v>
      </c>
      <c r="N126" s="15"/>
    </row>
    <row r="127" spans="2:11" ht="12.75">
      <c r="B127" s="2">
        <f t="shared" si="19"/>
        <v>2</v>
      </c>
      <c r="C127" s="2" t="s">
        <v>38</v>
      </c>
      <c r="E127" s="2">
        <v>1</v>
      </c>
      <c r="F127" s="5">
        <v>1</v>
      </c>
      <c r="G127" s="2" t="s">
        <v>1</v>
      </c>
      <c r="H127" s="3">
        <v>4.5</v>
      </c>
      <c r="I127" s="3">
        <f>H127*F127</f>
        <v>4.5</v>
      </c>
      <c r="J127" s="3">
        <f>I127*E127</f>
        <v>4.5</v>
      </c>
      <c r="K127" s="2" t="s">
        <v>56</v>
      </c>
    </row>
    <row r="128" spans="2:11" ht="12.75">
      <c r="B128" s="2">
        <f t="shared" si="19"/>
        <v>3</v>
      </c>
      <c r="C128" s="2" t="s">
        <v>145</v>
      </c>
      <c r="E128" s="2">
        <v>1</v>
      </c>
      <c r="F128" s="5">
        <v>1</v>
      </c>
      <c r="G128" s="2" t="s">
        <v>1</v>
      </c>
      <c r="H128" s="16">
        <f>0.077/0.45359</f>
        <v>0.16975682885425164</v>
      </c>
      <c r="I128" s="3">
        <f>H128*F128</f>
        <v>0.16975682885425164</v>
      </c>
      <c r="J128" s="3">
        <f>I128*E128</f>
        <v>0.16975682885425164</v>
      </c>
      <c r="K128" s="2" t="s">
        <v>56</v>
      </c>
    </row>
    <row r="129" spans="2:16" ht="12.75">
      <c r="B129" s="2">
        <f t="shared" si="19"/>
        <v>4</v>
      </c>
      <c r="C129" s="2" t="s">
        <v>146</v>
      </c>
      <c r="E129" s="2">
        <v>1</v>
      </c>
      <c r="F129" s="5">
        <v>1</v>
      </c>
      <c r="G129" s="2" t="s">
        <v>1</v>
      </c>
      <c r="H129" s="16">
        <f>0.017/0.45359</f>
        <v>0.03747878039639322</v>
      </c>
      <c r="I129" s="3">
        <f>H129*F129</f>
        <v>0.03747878039639322</v>
      </c>
      <c r="J129" s="3">
        <f>I129*E129</f>
        <v>0.03747878039639322</v>
      </c>
      <c r="K129" s="2" t="s">
        <v>56</v>
      </c>
      <c r="O129" s="49"/>
      <c r="P129" s="13"/>
    </row>
    <row r="130" spans="2:13" ht="12.75">
      <c r="B130" s="2">
        <f t="shared" si="19"/>
        <v>5</v>
      </c>
      <c r="C130" s="47" t="s">
        <v>40</v>
      </c>
      <c r="D130" s="50"/>
      <c r="E130" s="47">
        <v>2</v>
      </c>
      <c r="F130" s="48">
        <v>1</v>
      </c>
      <c r="G130" s="47" t="s">
        <v>1</v>
      </c>
      <c r="H130" s="17">
        <v>0.2</v>
      </c>
      <c r="I130" s="16">
        <f t="shared" si="20"/>
        <v>0.2</v>
      </c>
      <c r="J130" s="16">
        <f t="shared" si="21"/>
        <v>0.4</v>
      </c>
      <c r="K130" s="14"/>
      <c r="L130" s="15"/>
      <c r="M130" s="2" t="s">
        <v>56</v>
      </c>
    </row>
    <row r="131" spans="2:13" ht="12.75">
      <c r="B131" s="2">
        <f t="shared" si="19"/>
        <v>6</v>
      </c>
      <c r="C131" s="47" t="s">
        <v>43</v>
      </c>
      <c r="D131" s="50"/>
      <c r="E131" s="47">
        <v>1</v>
      </c>
      <c r="F131" s="48">
        <v>1</v>
      </c>
      <c r="G131" s="47" t="s">
        <v>1</v>
      </c>
      <c r="H131" s="17">
        <v>0.2</v>
      </c>
      <c r="I131" s="16">
        <f t="shared" si="20"/>
        <v>0.2</v>
      </c>
      <c r="J131" s="16">
        <f t="shared" si="21"/>
        <v>0.2</v>
      </c>
      <c r="K131" s="14"/>
      <c r="L131" s="15"/>
      <c r="M131" s="2" t="s">
        <v>56</v>
      </c>
    </row>
    <row r="132" spans="2:13" ht="12.75">
      <c r="B132" s="2">
        <f t="shared" si="19"/>
        <v>7</v>
      </c>
      <c r="C132" s="47" t="s">
        <v>58</v>
      </c>
      <c r="D132" s="50"/>
      <c r="E132" s="47">
        <v>1</v>
      </c>
      <c r="F132" s="48">
        <v>1</v>
      </c>
      <c r="G132" s="47" t="s">
        <v>1</v>
      </c>
      <c r="H132" s="17">
        <v>0.5</v>
      </c>
      <c r="I132" s="16">
        <f t="shared" si="20"/>
        <v>0.5</v>
      </c>
      <c r="J132" s="16">
        <f t="shared" si="21"/>
        <v>0.5</v>
      </c>
      <c r="K132" s="14"/>
      <c r="L132" s="15"/>
      <c r="M132" s="2" t="s">
        <v>56</v>
      </c>
    </row>
    <row r="133" spans="2:13" ht="12.75">
      <c r="B133" s="2">
        <f t="shared" si="19"/>
        <v>8</v>
      </c>
      <c r="C133" s="47" t="s">
        <v>41</v>
      </c>
      <c r="D133" s="50"/>
      <c r="E133" s="47">
        <v>1</v>
      </c>
      <c r="F133" s="48">
        <v>1</v>
      </c>
      <c r="G133" s="47" t="s">
        <v>1</v>
      </c>
      <c r="H133" s="16">
        <v>0.235</v>
      </c>
      <c r="I133" s="16">
        <f t="shared" si="20"/>
        <v>0.235</v>
      </c>
      <c r="J133" s="16">
        <f t="shared" si="21"/>
        <v>0.235</v>
      </c>
      <c r="K133" s="14"/>
      <c r="L133" s="15"/>
      <c r="M133" s="2" t="s">
        <v>56</v>
      </c>
    </row>
    <row r="134" spans="2:16" ht="12.75">
      <c r="B134" s="2">
        <f t="shared" si="19"/>
        <v>9</v>
      </c>
      <c r="E134" s="2">
        <v>0</v>
      </c>
      <c r="F134" s="5">
        <v>1</v>
      </c>
      <c r="G134" s="2" t="s">
        <v>1</v>
      </c>
      <c r="H134" s="16">
        <v>0.0091</v>
      </c>
      <c r="I134" s="3">
        <f t="shared" si="20"/>
        <v>0.0091</v>
      </c>
      <c r="J134" s="3">
        <f t="shared" si="21"/>
        <v>0</v>
      </c>
      <c r="P134" s="13"/>
    </row>
    <row r="135" spans="2:16" ht="12.75">
      <c r="B135" s="2" t="s">
        <v>24</v>
      </c>
      <c r="H135" s="16"/>
      <c r="J135" s="3">
        <f>SUM(J126:J134)</f>
        <v>7.7422356092506455</v>
      </c>
      <c r="O135" s="13"/>
      <c r="P135" s="13">
        <f>SUM(P126:P134)</f>
        <v>0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McKown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McKown</dc:creator>
  <cp:keywords/>
  <dc:description/>
  <cp:lastModifiedBy>Clem McKown</cp:lastModifiedBy>
  <cp:lastPrinted>2007-01-15T14:54:10Z</cp:lastPrinted>
  <dcterms:created xsi:type="dcterms:W3CDTF">2007-01-15T03:28:39Z</dcterms:created>
  <dcterms:modified xsi:type="dcterms:W3CDTF">2009-11-06T00:41:49Z</dcterms:modified>
  <cp:category/>
  <cp:version/>
  <cp:contentType/>
  <cp:contentStatus/>
</cp:coreProperties>
</file>