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3740" activeTab="0"/>
  </bookViews>
  <sheets>
    <sheet name="Chain_Belt_Calulator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<sst xmlns="http://schemas.openxmlformats.org/spreadsheetml/2006/main" count="46" uniqueCount="31">
  <si>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Teeth</t>
  </si>
  <si>
    <r>
      <t>R</t>
    </r>
    <r>
      <rPr>
        <vertAlign val="subscript"/>
        <sz val="10"/>
        <rFont val="Arial"/>
        <family val="2"/>
      </rPr>
      <t>D</t>
    </r>
  </si>
  <si>
    <r>
      <t>R</t>
    </r>
    <r>
      <rPr>
        <vertAlign val="subscript"/>
        <sz val="10"/>
        <rFont val="Arial"/>
        <family val="2"/>
      </rPr>
      <t>S</t>
    </r>
  </si>
  <si>
    <t>A</t>
  </si>
  <si>
    <t>a</t>
  </si>
  <si>
    <t>L</t>
  </si>
  <si>
    <t>chain</t>
  </si>
  <si>
    <t>rad</t>
  </si>
  <si>
    <t>in or mm</t>
  </si>
  <si>
    <t>Chain or Synchronous Belt Calculator</t>
  </si>
  <si>
    <t>links/teeth</t>
  </si>
  <si>
    <t>Pitch Clearance</t>
  </si>
  <si>
    <t>This must be positive (generally and then some)</t>
  </si>
  <si>
    <t xml:space="preserve">Any consistent unit of length may be entered (inches, </t>
  </si>
  <si>
    <t>mm, furlongs,…).  Consistency is necessary.</t>
  </si>
  <si>
    <t>y</t>
  </si>
  <si>
    <t>target</t>
  </si>
  <si>
    <r>
      <rPr>
        <sz val="10"/>
        <rFont val="Symbol"/>
        <family val="1"/>
      </rPr>
      <t>D</t>
    </r>
    <r>
      <rPr>
        <sz val="10"/>
        <rFont val="Arial"/>
        <family val="0"/>
      </rPr>
      <t>y/</t>
    </r>
    <r>
      <rPr>
        <sz val="10"/>
        <rFont val="Symbol"/>
        <family val="1"/>
      </rPr>
      <t>D</t>
    </r>
    <r>
      <rPr>
        <sz val="10"/>
        <rFont val="Arial"/>
        <family val="0"/>
      </rPr>
      <t>x</t>
    </r>
  </si>
  <si>
    <t>length</t>
  </si>
  <si>
    <r>
      <t>A</t>
    </r>
    <r>
      <rPr>
        <vertAlign val="subscript"/>
        <sz val="10"/>
        <rFont val="Arial"/>
        <family val="2"/>
      </rPr>
      <t>(estimate)</t>
    </r>
  </si>
  <si>
    <t>Desired C-C distance between the two sprockets</t>
  </si>
  <si>
    <t>Secant Method Calculator</t>
  </si>
  <si>
    <t>Calculated C-C distance between the two sprockets</t>
  </si>
  <si>
    <r>
      <t>A</t>
    </r>
    <r>
      <rPr>
        <vertAlign val="subscript"/>
        <sz val="10"/>
        <color indexed="13"/>
        <rFont val="Arial"/>
        <family val="2"/>
      </rPr>
      <t>(calculated)</t>
    </r>
  </si>
  <si>
    <t>Enter number of teeth for the first sprocket/pulley</t>
  </si>
  <si>
    <t>Enter number of teeth for the second sprocket/pulley</t>
  </si>
  <si>
    <t>Drive Sprocket/Pulley</t>
  </si>
  <si>
    <t>Chain/Belt Pitch:</t>
  </si>
  <si>
    <t>Values in Yellow Fields are necessary input values - enter these please!</t>
  </si>
  <si>
    <t>Value in Dark Blue Field is the answer</t>
  </si>
  <si>
    <t>Pitch Circ.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</si>
</sst>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6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2"/>
      <name val="Arial"/>
      <family val="2"/>
    </font>
    <font>
      <sz val="10"/>
      <color indexed="13"/>
      <name val="Arial"/>
      <family val="2"/>
    </font>
    <font>
      <vertAlign val="subscript"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45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3" fillId="38" borderId="17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 horizontal="center" vertical="top"/>
    </xf>
    <xf numFmtId="0" fontId="2" fillId="38" borderId="0" xfId="0" applyFont="1" applyFill="1" applyBorder="1" applyAlignment="1">
      <alignment horizontal="center" vertical="top"/>
    </xf>
    <xf numFmtId="0" fontId="0" fillId="38" borderId="0" xfId="0" applyFill="1" applyBorder="1" applyAlignment="1">
      <alignment horizontal="center" vertical="top"/>
    </xf>
    <xf numFmtId="0" fontId="0" fillId="38" borderId="0" xfId="0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4" borderId="0" xfId="0" applyFont="1" applyFill="1" applyAlignment="1">
      <alignment/>
    </xf>
    <xf numFmtId="0" fontId="45" fillId="39" borderId="0" xfId="0" applyFont="1" applyFill="1" applyAlignment="1">
      <alignment/>
    </xf>
    <xf numFmtId="0" fontId="0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4" width="9.140625" style="1" customWidth="1"/>
    <col min="5" max="5" width="5.28125" style="1" customWidth="1"/>
    <col min="6" max="6" width="45.28125" style="1" customWidth="1"/>
    <col min="7" max="16384" width="9.140625" style="1" customWidth="1"/>
  </cols>
  <sheetData>
    <row r="1" spans="1:14" ht="27">
      <c r="A1" s="2" t="s">
        <v>9</v>
      </c>
      <c r="G1" s="21" t="s">
        <v>21</v>
      </c>
      <c r="H1" s="22"/>
      <c r="I1" s="22"/>
      <c r="J1" s="22"/>
      <c r="K1" s="22"/>
      <c r="L1" s="22"/>
      <c r="M1" s="22"/>
      <c r="N1" s="23"/>
    </row>
    <row r="2" spans="7:14" ht="12.75">
      <c r="G2" s="24" t="s">
        <v>3</v>
      </c>
      <c r="H2" s="25" t="s">
        <v>4</v>
      </c>
      <c r="I2" s="26" t="s">
        <v>5</v>
      </c>
      <c r="J2" s="26" t="s">
        <v>6</v>
      </c>
      <c r="K2" s="26" t="s">
        <v>10</v>
      </c>
      <c r="L2" s="26" t="s">
        <v>16</v>
      </c>
      <c r="M2" s="27" t="s">
        <v>15</v>
      </c>
      <c r="N2" s="28" t="s">
        <v>17</v>
      </c>
    </row>
    <row r="3" spans="1:14" ht="12.75">
      <c r="A3" s="3" t="s">
        <v>27</v>
      </c>
      <c r="C3" s="40">
        <v>0.25</v>
      </c>
      <c r="D3" s="1" t="s">
        <v>8</v>
      </c>
      <c r="F3" s="8" t="s">
        <v>13</v>
      </c>
      <c r="G3" s="29" t="s">
        <v>18</v>
      </c>
      <c r="H3" s="30" t="s">
        <v>7</v>
      </c>
      <c r="I3" s="30" t="s">
        <v>18</v>
      </c>
      <c r="J3" s="30" t="s">
        <v>18</v>
      </c>
      <c r="K3" s="27"/>
      <c r="L3" s="31"/>
      <c r="M3" s="31"/>
      <c r="N3" s="32"/>
    </row>
    <row r="4" spans="6:14" ht="12.75">
      <c r="F4" s="7" t="s">
        <v>14</v>
      </c>
      <c r="G4" s="33">
        <f>C14</f>
        <v>2.6</v>
      </c>
      <c r="H4" s="31">
        <f>ACOS((C$12-C$8)/G4)</f>
        <v>1.2597371043109653</v>
      </c>
      <c r="I4" s="31">
        <f>(G4^2-(C$12-C$8)^2)^(1/2)</f>
        <v>2.4752257679321676</v>
      </c>
      <c r="J4" s="31">
        <f>2*I4+C$7*H4/PI()+C$11*(PI()-H4)/PI()</f>
        <v>10.945517664390728</v>
      </c>
      <c r="K4" s="31">
        <f>J4/$C$3</f>
        <v>43.78207065756291</v>
      </c>
      <c r="L4" s="31">
        <f>INT(K4+0.5)</f>
        <v>44</v>
      </c>
      <c r="M4" s="31">
        <f>K4-L4</f>
        <v>-0.21792934243708828</v>
      </c>
      <c r="N4" s="32"/>
    </row>
    <row r="5" spans="1:14" ht="12.75">
      <c r="A5" s="36" t="s">
        <v>26</v>
      </c>
      <c r="B5" s="11"/>
      <c r="C5" s="11"/>
      <c r="D5" s="11"/>
      <c r="E5" s="11"/>
      <c r="F5" s="12"/>
      <c r="G5" s="33">
        <f>G4+$C$3/10</f>
        <v>2.625</v>
      </c>
      <c r="H5" s="31">
        <f>ACOS((C$12-C$8)/G5)</f>
        <v>1.262797468417829</v>
      </c>
      <c r="I5" s="31">
        <f>(G5^2-(C$12-C$8)^2)^(1/2)</f>
        <v>2.5014730864503396</v>
      </c>
      <c r="J5" s="31">
        <f>2*I5+C$7*H5/PI()+C$11*(PI()-H5)/PI()</f>
        <v>10.993141580674388</v>
      </c>
      <c r="K5" s="31">
        <f>J5/$C$3</f>
        <v>43.97256632269755</v>
      </c>
      <c r="L5" s="31">
        <f>L4</f>
        <v>44</v>
      </c>
      <c r="M5" s="31">
        <f>K5-L5</f>
        <v>-0.02743367730244728</v>
      </c>
      <c r="N5" s="32">
        <f>(M5-M4)/(G5-G4)</f>
        <v>7.619826605385667</v>
      </c>
    </row>
    <row r="6" spans="1:14" ht="12.75">
      <c r="A6" s="15"/>
      <c r="B6" s="13" t="s">
        <v>0</v>
      </c>
      <c r="C6" s="37">
        <v>12</v>
      </c>
      <c r="D6" s="13"/>
      <c r="E6" s="13"/>
      <c r="F6" s="38" t="s">
        <v>24</v>
      </c>
      <c r="G6" s="33">
        <f>IF(ABS(M5)&lt;0.000000000001,G5,G5-M5/N5)</f>
        <v>2.62860030204402</v>
      </c>
      <c r="H6" s="31">
        <f>ACOS((C$12-C$8)/G6)</f>
        <v>1.263233159431409</v>
      </c>
      <c r="I6" s="31">
        <f>(G6^2-(C$12-C$8)^2)^(1/2)</f>
        <v>2.5052509156053215</v>
      </c>
      <c r="J6" s="31">
        <f>2*I6+C$7*H6/PI()+C$11*(PI()-H6)/PI()</f>
        <v>11.000003815199634</v>
      </c>
      <c r="K6" s="31">
        <f>J6/$C$3</f>
        <v>44.000015260798534</v>
      </c>
      <c r="L6" s="31">
        <f>L5</f>
        <v>44</v>
      </c>
      <c r="M6" s="31">
        <f>K6-L6</f>
        <v>1.526079853420015E-05</v>
      </c>
      <c r="N6" s="32">
        <f>(M6-M5)/(G6-G5)</f>
        <v>7.624065360452992</v>
      </c>
    </row>
    <row r="7" spans="1:14" ht="12.75">
      <c r="A7" s="15"/>
      <c r="B7" s="42" t="s">
        <v>30</v>
      </c>
      <c r="C7" s="16">
        <f>C6*$C$3</f>
        <v>3</v>
      </c>
      <c r="D7" s="13" t="s">
        <v>8</v>
      </c>
      <c r="E7" s="13"/>
      <c r="F7" s="14"/>
      <c r="G7" s="33">
        <f>IF(ABS(M6)&lt;0.000000000001,G6,G6-M6/N6)</f>
        <v>2.628598300382464</v>
      </c>
      <c r="H7" s="31">
        <f>ACOS((C$12-C$8)/G7)</f>
        <v>1.2632329175484078</v>
      </c>
      <c r="I7" s="31">
        <f>(G7^2-(C$12-C$8)^2)^(1/2)</f>
        <v>2.5052488153891956</v>
      </c>
      <c r="J7" s="31">
        <f>2*I7+C$7*H7/PI()+C$11*(PI()-H7)/PI()</f>
        <v>10.999999999736133</v>
      </c>
      <c r="K7" s="31">
        <f>J7/$C$3</f>
        <v>43.99999999894453</v>
      </c>
      <c r="L7" s="31">
        <f>L6</f>
        <v>44</v>
      </c>
      <c r="M7" s="31">
        <f>K7-L7</f>
        <v>-1.0554686014074832E-09</v>
      </c>
      <c r="N7" s="32">
        <f>(M7-M6)/(G7-G6)</f>
        <v>7.624592657328006</v>
      </c>
    </row>
    <row r="8" spans="1:14" ht="15.75">
      <c r="A8" s="17"/>
      <c r="B8" s="19" t="s">
        <v>1</v>
      </c>
      <c r="C8" s="18">
        <f>C7/PI()/2</f>
        <v>0.477464829275686</v>
      </c>
      <c r="D8" s="19" t="s">
        <v>8</v>
      </c>
      <c r="E8" s="19"/>
      <c r="F8" s="20"/>
      <c r="G8" s="33">
        <f>IF(ABS(M7)&lt;0.000000000001,G7,G7-M7/N7)</f>
        <v>2.6285983005208937</v>
      </c>
      <c r="H8" s="31">
        <f>ACOS((C$12-C$8)/G8)</f>
        <v>1.2632329175651358</v>
      </c>
      <c r="I8" s="31">
        <f>(G8^2-(C$12-C$8)^2)^(1/2)</f>
        <v>2.5052488155344412</v>
      </c>
      <c r="J8" s="31">
        <f>2*I8+C$7*H8/PI()+C$11*(PI()-H8)/PI()</f>
        <v>11.000000000000002</v>
      </c>
      <c r="K8" s="31">
        <f>J8/$C$3</f>
        <v>44.00000000000001</v>
      </c>
      <c r="L8" s="31">
        <f>L7</f>
        <v>44</v>
      </c>
      <c r="M8" s="31">
        <f>K8-L8</f>
        <v>0</v>
      </c>
      <c r="N8" s="32">
        <f>(M8-M7)/(G8-G7)</f>
        <v>7.624581349690103</v>
      </c>
    </row>
    <row r="9" spans="1:14" ht="12.75">
      <c r="A9" s="36" t="s">
        <v>26</v>
      </c>
      <c r="B9" s="11"/>
      <c r="C9" s="39"/>
      <c r="D9" s="11"/>
      <c r="E9" s="11"/>
      <c r="F9" s="12"/>
      <c r="G9" s="31">
        <f>IF(ABS(M8)&lt;0.000000000001,G8,G8-M8/N8)</f>
        <v>2.6285983005208937</v>
      </c>
      <c r="H9" s="31">
        <f>ACOS((C$12-C$8)/G9)</f>
        <v>1.2632329175651358</v>
      </c>
      <c r="I9" s="31">
        <f>(G9^2-(C$12-C$8)^2)^(1/2)</f>
        <v>2.5052488155344412</v>
      </c>
      <c r="J9" s="31">
        <f>2*I9+C$7*H9/PI()+C$11*(PI()-H9)/PI()</f>
        <v>11.000000000000002</v>
      </c>
      <c r="K9" s="31">
        <f>J9/$C$3</f>
        <v>44.00000000000001</v>
      </c>
      <c r="L9" s="31">
        <f>L8</f>
        <v>44</v>
      </c>
      <c r="M9" s="31">
        <f>K9-L9</f>
        <v>0</v>
      </c>
      <c r="N9" s="32" t="e">
        <f>(M9-M8)/(G9-G8)</f>
        <v>#DIV/0!</v>
      </c>
    </row>
    <row r="10" spans="1:14" ht="12.75">
      <c r="A10" s="15"/>
      <c r="B10" s="13" t="s">
        <v>0</v>
      </c>
      <c r="C10" s="37">
        <v>32</v>
      </c>
      <c r="D10" s="13"/>
      <c r="E10" s="13"/>
      <c r="F10" s="38" t="s">
        <v>25</v>
      </c>
      <c r="G10" s="34">
        <f>IF(ABS(M9)&lt;0.000000000001,G9,G9-M9/N9)</f>
        <v>2.6285983005208937</v>
      </c>
      <c r="H10" s="34">
        <f>ACOS((C$12-C$8)/G10)</f>
        <v>1.2632329175651358</v>
      </c>
      <c r="I10" s="34">
        <f>(G10^2-(C$12-C$8)^2)^(1/2)</f>
        <v>2.5052488155344412</v>
      </c>
      <c r="J10" s="34">
        <f>2*I10+C$7*H10/PI()+C$11*(PI()-H10)/PI()</f>
        <v>11.000000000000002</v>
      </c>
      <c r="K10" s="34">
        <f>J10/$C$3</f>
        <v>44.00000000000001</v>
      </c>
      <c r="L10" s="34">
        <f>L9</f>
        <v>44</v>
      </c>
      <c r="M10" s="34">
        <f>K10-L10</f>
        <v>0</v>
      </c>
      <c r="N10" s="35" t="e">
        <f>(M10-M9)/(G10-G9)</f>
        <v>#DIV/0!</v>
      </c>
    </row>
    <row r="11" spans="1:6" ht="12.75">
      <c r="A11" s="15"/>
      <c r="B11" s="42" t="s">
        <v>30</v>
      </c>
      <c r="C11" s="16">
        <f>C10*$C$3</f>
        <v>8</v>
      </c>
      <c r="D11" s="13" t="s">
        <v>8</v>
      </c>
      <c r="E11" s="13"/>
      <c r="F11" s="14"/>
    </row>
    <row r="12" spans="1:6" ht="15.75">
      <c r="A12" s="17"/>
      <c r="B12" s="19" t="s">
        <v>2</v>
      </c>
      <c r="C12" s="18">
        <f>C11/PI()/2</f>
        <v>1.2732395447351628</v>
      </c>
      <c r="D12" s="19" t="s">
        <v>8</v>
      </c>
      <c r="E12" s="19"/>
      <c r="F12" s="20"/>
    </row>
    <row r="14" spans="2:6" ht="15.75">
      <c r="B14" s="3" t="s">
        <v>19</v>
      </c>
      <c r="C14" s="4">
        <v>2.6</v>
      </c>
      <c r="D14" s="1" t="s">
        <v>8</v>
      </c>
      <c r="F14" s="6" t="s">
        <v>20</v>
      </c>
    </row>
    <row r="15" spans="1:6" ht="15.75">
      <c r="A15" s="9"/>
      <c r="B15" s="9" t="s">
        <v>23</v>
      </c>
      <c r="C15" s="9">
        <f>G10</f>
        <v>2.6285983005208937</v>
      </c>
      <c r="D15" s="9" t="s">
        <v>8</v>
      </c>
      <c r="E15" s="9"/>
      <c r="F15" s="9" t="s">
        <v>22</v>
      </c>
    </row>
    <row r="16" spans="2:4" ht="12.75">
      <c r="B16" s="1" t="s">
        <v>6</v>
      </c>
      <c r="C16" s="1">
        <f>J10</f>
        <v>11.000000000000002</v>
      </c>
      <c r="D16" s="1" t="s">
        <v>8</v>
      </c>
    </row>
    <row r="17" spans="2:6" ht="12.75">
      <c r="B17" s="1" t="s">
        <v>10</v>
      </c>
      <c r="C17" s="1">
        <f>K10</f>
        <v>44.00000000000001</v>
      </c>
      <c r="F17" s="10"/>
    </row>
    <row r="19" spans="1:6" ht="12.75">
      <c r="A19" s="3" t="s">
        <v>11</v>
      </c>
      <c r="C19" s="5">
        <f>C15-C8-C12</f>
        <v>0.8778939265100452</v>
      </c>
      <c r="D19" s="1" t="s">
        <v>8</v>
      </c>
      <c r="F19" s="6" t="s">
        <v>12</v>
      </c>
    </row>
    <row r="21" spans="1:6" ht="12.75">
      <c r="A21" s="40" t="s">
        <v>28</v>
      </c>
      <c r="B21" s="4"/>
      <c r="C21" s="4"/>
      <c r="D21" s="4"/>
      <c r="E21" s="4"/>
      <c r="F21" s="4"/>
    </row>
    <row r="22" spans="1:6" ht="12.75">
      <c r="A22" s="41" t="s">
        <v>29</v>
      </c>
      <c r="B22" s="41"/>
      <c r="C22" s="41"/>
      <c r="D22" s="41"/>
      <c r="E22" s="41"/>
      <c r="F22" s="4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McKown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 McKown</dc:creator>
  <cp:keywords/>
  <dc:description/>
  <cp:lastModifiedBy>Clem McKown</cp:lastModifiedBy>
  <dcterms:created xsi:type="dcterms:W3CDTF">2009-09-05T20:22:24Z</dcterms:created>
  <dcterms:modified xsi:type="dcterms:W3CDTF">2012-10-06T23:11:47Z</dcterms:modified>
  <cp:category/>
  <cp:version/>
  <cp:contentType/>
  <cp:contentStatus/>
</cp:coreProperties>
</file>