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Nippon-Denso Motor" sheetId="2" r:id="rId2"/>
    <sheet name="Globe Motor" sheetId="3" r:id="rId3"/>
    <sheet name="FisherPrice Motor" sheetId="4" r:id="rId4"/>
    <sheet name="Banebots RS-545 Motor" sheetId="5" r:id="rId5"/>
    <sheet name="Kenyang Motor" sheetId="6" r:id="rId6"/>
    <sheet name="CIM Motor" sheetId="7" r:id="rId7"/>
  </sheets>
  <definedNames/>
  <calcPr fullCalcOnLoad="1"/>
</workbook>
</file>

<file path=xl/sharedStrings.xml><?xml version="1.0" encoding="utf-8"?>
<sst xmlns="http://schemas.openxmlformats.org/spreadsheetml/2006/main" count="90" uniqueCount="33">
  <si>
    <t>Torque</t>
  </si>
  <si>
    <t>Speed</t>
  </si>
  <si>
    <t>rpm</t>
  </si>
  <si>
    <t>Current</t>
  </si>
  <si>
    <t>amps</t>
  </si>
  <si>
    <t>Power</t>
  </si>
  <si>
    <t>Wo</t>
  </si>
  <si>
    <t>Effic</t>
  </si>
  <si>
    <t>%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</si>
  <si>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</si>
  <si>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</si>
  <si>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t</t>
  </si>
  <si>
    <t>: 1</t>
  </si>
  <si>
    <t>A</t>
  </si>
  <si>
    <t>Nm</t>
  </si>
  <si>
    <t>ft lbf</t>
  </si>
  <si>
    <t>Geared</t>
  </si>
  <si>
    <t>Globe</t>
  </si>
  <si>
    <t>FisherPrice</t>
  </si>
  <si>
    <t>Kenyang</t>
  </si>
  <si>
    <t>CIM</t>
  </si>
  <si>
    <t>rev/s</t>
  </si>
  <si>
    <t>Stall</t>
  </si>
  <si>
    <t>(W)</t>
  </si>
  <si>
    <r>
      <t>P</t>
    </r>
    <r>
      <rPr>
        <vertAlign val="subscript"/>
        <sz val="10"/>
        <rFont val="Arial"/>
        <family val="2"/>
      </rPr>
      <t>max</t>
    </r>
  </si>
  <si>
    <t>Denso</t>
  </si>
  <si>
    <t>Big CIM</t>
  </si>
  <si>
    <t>Number</t>
  </si>
  <si>
    <t>KoP</t>
  </si>
  <si>
    <t>Allowed</t>
  </si>
  <si>
    <t>Mabuchi</t>
  </si>
  <si>
    <t>Unloaded</t>
  </si>
  <si>
    <t>2006 KOP Motors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</si>
</sst>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</numFmts>
  <fonts count="43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2" fontId="0" fillId="33" borderId="0" xfId="0" applyNumberFormat="1" applyFill="1" applyAlignment="1">
      <alignment/>
    </xf>
    <xf numFmtId="9" fontId="0" fillId="33" borderId="0" xfId="0" applyNumberFormat="1" applyFill="1" applyAlignment="1">
      <alignment horizontal="center"/>
    </xf>
    <xf numFmtId="9" fontId="0" fillId="33" borderId="0" xfId="0" applyNumberFormat="1" applyFill="1" applyAlignment="1" quotePrefix="1">
      <alignment horizontal="center"/>
    </xf>
    <xf numFmtId="165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164" fontId="0" fillId="34" borderId="16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Nippon-Denso Performance Curves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'Nippon-Denso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Motor'!$B$12:$B$48</c:f>
              <c:numCache/>
            </c:numRef>
          </c:yVal>
          <c:smooth val="1"/>
        </c:ser>
        <c:axId val="14990278"/>
        <c:axId val="54697671"/>
      </c:scatterChart>
      <c:scatterChart>
        <c:scatterStyle val="lineMarker"/>
        <c:varyColors val="0"/>
        <c:ser>
          <c:idx val="1"/>
          <c:order val="1"/>
          <c:tx>
            <c:strRef>
              <c:f>'Nippon-Denso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Motor'!$C$12:$C$48</c:f>
              <c:numCache/>
            </c:numRef>
          </c:yVal>
          <c:smooth val="0"/>
        </c:ser>
        <c:ser>
          <c:idx val="2"/>
          <c:order val="2"/>
          <c:tx>
            <c:strRef>
              <c:f>'Nippon-Denso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Motor'!$D$12:$D$48</c:f>
              <c:numCache/>
            </c:numRef>
          </c:yVal>
          <c:smooth val="0"/>
        </c:ser>
        <c:ser>
          <c:idx val="3"/>
          <c:order val="3"/>
          <c:tx>
            <c:strRef>
              <c:f>'Nippon-Denso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'Nippon-Denso Motor'!$A$12:$A$48</c:f>
              <c:numCache/>
            </c:numRef>
          </c:xVal>
          <c:yVal>
            <c:numRef>
              <c:f>'Nippon-Denso Motor'!$E$12:$E$48</c:f>
              <c:numCache/>
            </c:numRef>
          </c:yVal>
          <c:smooth val="0"/>
        </c:ser>
        <c:axId val="9568840"/>
        <c:axId val="26420809"/>
      </c:scatterChart>
      <c:valAx>
        <c:axId val="14990278"/>
        <c:scaling>
          <c:orientation val="minMax"/>
          <c:max val="7.8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7671"/>
        <c:crosses val="autoZero"/>
        <c:crossBetween val="midCat"/>
        <c:dispUnits/>
      </c:valAx>
      <c:valAx>
        <c:axId val="54697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0278"/>
        <c:crosses val="autoZero"/>
        <c:crossBetween val="midCat"/>
        <c:dispUnits/>
      </c:valAx>
      <c:valAx>
        <c:axId val="9568840"/>
        <c:scaling>
          <c:orientation val="minMax"/>
        </c:scaling>
        <c:axPos val="b"/>
        <c:delete val="1"/>
        <c:majorTickMark val="out"/>
        <c:minorTickMark val="none"/>
        <c:tickLblPos val="none"/>
        <c:crossAx val="26420809"/>
        <c:crosses val="max"/>
        <c:crossBetween val="midCat"/>
        <c:dispUnits/>
      </c:valAx>
      <c:valAx>
        <c:axId val="2642080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68840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Globe Performance Curves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'Globe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Motor'!$B$12:$B$48</c:f>
              <c:numCache/>
            </c:numRef>
          </c:yVal>
          <c:smooth val="1"/>
        </c:ser>
        <c:axId val="52841162"/>
        <c:axId val="38514635"/>
      </c:scatterChart>
      <c:scatterChart>
        <c:scatterStyle val="lineMarker"/>
        <c:varyColors val="0"/>
        <c:ser>
          <c:idx val="1"/>
          <c:order val="1"/>
          <c:tx>
            <c:strRef>
              <c:f>'Globe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Motor'!$C$12:$C$48</c:f>
              <c:numCache/>
            </c:numRef>
          </c:yVal>
          <c:smooth val="0"/>
        </c:ser>
        <c:ser>
          <c:idx val="2"/>
          <c:order val="2"/>
          <c:tx>
            <c:strRef>
              <c:f>'Globe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Motor'!$D$12:$D$48</c:f>
              <c:numCache/>
            </c:numRef>
          </c:yVal>
          <c:smooth val="0"/>
        </c:ser>
        <c:ser>
          <c:idx val="3"/>
          <c:order val="3"/>
          <c:tx>
            <c:strRef>
              <c:f>'Globe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'Globe Motor'!$A$12:$A$48</c:f>
              <c:numCache/>
            </c:numRef>
          </c:xVal>
          <c:yVal>
            <c:numRef>
              <c:f>'Globe Motor'!$E$12:$E$48</c:f>
              <c:numCache/>
            </c:numRef>
          </c:yVal>
          <c:smooth val="0"/>
        </c:ser>
        <c:axId val="2331980"/>
        <c:axId val="32389965"/>
      </c:scatterChart>
      <c:valAx>
        <c:axId val="52841162"/>
        <c:scaling>
          <c:orientation val="minMax"/>
          <c:max val="1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635"/>
        <c:crosses val="autoZero"/>
        <c:crossBetween val="midCat"/>
        <c:dispUnits/>
      </c:valAx>
      <c:valAx>
        <c:axId val="3851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162"/>
        <c:crosses val="autoZero"/>
        <c:crossBetween val="midCat"/>
        <c:dispUnits/>
      </c:valAx>
      <c:valAx>
        <c:axId val="2331980"/>
        <c:scaling>
          <c:orientation val="minMax"/>
        </c:scaling>
        <c:axPos val="b"/>
        <c:delete val="1"/>
        <c:majorTickMark val="out"/>
        <c:minorTickMark val="none"/>
        <c:tickLblPos val="none"/>
        <c:crossAx val="32389965"/>
        <c:crosses val="max"/>
        <c:crossBetween val="midCat"/>
        <c:dispUnits/>
      </c:valAx>
      <c:valAx>
        <c:axId val="3238996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1980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FisherPrice Performance Curves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'FisherPrice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Motor'!$B$12:$B$48</c:f>
              <c:numCache/>
            </c:numRef>
          </c:yVal>
          <c:smooth val="1"/>
        </c:ser>
        <c:ser>
          <c:idx val="2"/>
          <c:order val="2"/>
          <c:tx>
            <c:strRef>
              <c:f>'FisherPrice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Motor'!$D$12:$D$48</c:f>
              <c:numCache/>
            </c:numRef>
          </c:yVal>
          <c:smooth val="1"/>
        </c:ser>
        <c:axId val="17555918"/>
        <c:axId val="50120911"/>
      </c:scatterChart>
      <c:scatterChart>
        <c:scatterStyle val="lineMarker"/>
        <c:varyColors val="0"/>
        <c:ser>
          <c:idx val="1"/>
          <c:order val="1"/>
          <c:tx>
            <c:strRef>
              <c:f>'FisherPrice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Motor'!$C$12:$C$48</c:f>
              <c:numCache/>
            </c:numRef>
          </c:yVal>
          <c:smooth val="0"/>
        </c:ser>
        <c:ser>
          <c:idx val="3"/>
          <c:order val="3"/>
          <c:tx>
            <c:strRef>
              <c:f>'FisherPrice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'FisherPrice Motor'!$A$12:$A$48</c:f>
              <c:numCache/>
            </c:numRef>
          </c:xVal>
          <c:yVal>
            <c:numRef>
              <c:f>'FisherPrice Motor'!$E$12:$E$48</c:f>
              <c:numCache/>
            </c:numRef>
          </c:yVal>
          <c:smooth val="0"/>
        </c:ser>
        <c:axId val="23146576"/>
        <c:axId val="33118289"/>
      </c:scatterChart>
      <c:valAx>
        <c:axId val="17555918"/>
        <c:scaling>
          <c:orientation val="minMax"/>
          <c:max val="0.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0911"/>
        <c:crosses val="autoZero"/>
        <c:crossBetween val="midCat"/>
        <c:dispUnits/>
      </c:valAx>
      <c:valAx>
        <c:axId val="5012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(rev/s); Power (W)(1/s)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5918"/>
        <c:crosses val="autoZero"/>
        <c:crossBetween val="midCat"/>
        <c:dispUnits/>
      </c:valAx>
      <c:valAx>
        <c:axId val="23146576"/>
        <c:scaling>
          <c:orientation val="minMax"/>
        </c:scaling>
        <c:axPos val="b"/>
        <c:delete val="1"/>
        <c:majorTickMark val="out"/>
        <c:minorTickMark val="none"/>
        <c:tickLblPos val="none"/>
        <c:crossAx val="33118289"/>
        <c:crosses val="max"/>
        <c:crossBetween val="midCat"/>
        <c:dispUnits/>
      </c:valAx>
      <c:valAx>
        <c:axId val="331182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465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Banebots RS-545 Performance Curves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'Banebots RS-545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Motor'!$B$12:$B$48</c:f>
              <c:numCache/>
            </c:numRef>
          </c:yVal>
          <c:smooth val="1"/>
        </c:ser>
        <c:axId val="44400850"/>
        <c:axId val="23456211"/>
      </c:scatterChart>
      <c:scatterChart>
        <c:scatterStyle val="lineMarker"/>
        <c:varyColors val="0"/>
        <c:ser>
          <c:idx val="1"/>
          <c:order val="1"/>
          <c:tx>
            <c:strRef>
              <c:f>'Banebots RS-545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Motor'!$C$12:$C$48</c:f>
              <c:numCache/>
            </c:numRef>
          </c:yVal>
          <c:smooth val="0"/>
        </c:ser>
        <c:ser>
          <c:idx val="2"/>
          <c:order val="2"/>
          <c:tx>
            <c:strRef>
              <c:f>'Banebots RS-545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Motor'!$D$12:$D$48</c:f>
              <c:numCache/>
            </c:numRef>
          </c:yVal>
          <c:smooth val="0"/>
        </c:ser>
        <c:ser>
          <c:idx val="3"/>
          <c:order val="3"/>
          <c:tx>
            <c:strRef>
              <c:f>'Banebots RS-545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Motor'!$E$12:$E$48</c:f>
              <c:numCache/>
            </c:numRef>
          </c:yVal>
          <c:smooth val="0"/>
        </c:ser>
        <c:axId val="5952340"/>
        <c:axId val="29654357"/>
      </c:scatterChart>
      <c:valAx>
        <c:axId val="4440085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6211"/>
        <c:crosses val="autoZero"/>
        <c:crossBetween val="midCat"/>
        <c:dispUnits/>
      </c:valAx>
      <c:valAx>
        <c:axId val="23456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(1/s)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0850"/>
        <c:crosses val="autoZero"/>
        <c:crossBetween val="midCat"/>
        <c:dispUnits/>
      </c:valAx>
      <c:valAx>
        <c:axId val="5952340"/>
        <c:scaling>
          <c:orientation val="minMax"/>
        </c:scaling>
        <c:axPos val="b"/>
        <c:delete val="1"/>
        <c:majorTickMark val="out"/>
        <c:minorTickMark val="none"/>
        <c:tickLblPos val="none"/>
        <c:crossAx val="29654357"/>
        <c:crosses val="max"/>
        <c:crossBetween val="midCat"/>
        <c:dispUnits/>
      </c:valAx>
      <c:valAx>
        <c:axId val="2965435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23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Kenyang Performance Curves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'Kenyang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Motor'!$B$12:$B$48</c:f>
              <c:numCache/>
            </c:numRef>
          </c:yVal>
          <c:smooth val="1"/>
        </c:ser>
        <c:axId val="206806"/>
        <c:axId val="26677975"/>
      </c:scatterChart>
      <c:scatterChart>
        <c:scatterStyle val="lineMarker"/>
        <c:varyColors val="0"/>
        <c:ser>
          <c:idx val="1"/>
          <c:order val="1"/>
          <c:tx>
            <c:strRef>
              <c:f>'Kenyang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Motor'!$C$12:$C$48</c:f>
              <c:numCache/>
            </c:numRef>
          </c:yVal>
          <c:smooth val="0"/>
        </c:ser>
        <c:ser>
          <c:idx val="2"/>
          <c:order val="2"/>
          <c:tx>
            <c:strRef>
              <c:f>'Kenyang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Motor'!$D$12:$D$48</c:f>
              <c:numCache/>
            </c:numRef>
          </c:yVal>
          <c:smooth val="0"/>
        </c:ser>
        <c:ser>
          <c:idx val="3"/>
          <c:order val="3"/>
          <c:tx>
            <c:strRef>
              <c:f>'Kenyang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'Kenyang Motor'!$A$12:$A$48</c:f>
              <c:numCache/>
            </c:numRef>
          </c:xVal>
          <c:yVal>
            <c:numRef>
              <c:f>'Kenyang Motor'!$E$12:$E$48</c:f>
              <c:numCache/>
            </c:numRef>
          </c:yVal>
          <c:smooth val="0"/>
        </c:ser>
        <c:axId val="18906712"/>
        <c:axId val="23046745"/>
      </c:scatterChart>
      <c:valAx>
        <c:axId val="206806"/>
        <c:scaling>
          <c:orientation val="minMax"/>
          <c:max val="7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7975"/>
        <c:crosses val="autoZero"/>
        <c:crossBetween val="midCat"/>
        <c:dispUnits/>
      </c:valAx>
      <c:valAx>
        <c:axId val="2667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806"/>
        <c:crosses val="autoZero"/>
        <c:crossBetween val="midCat"/>
        <c:dispUnits/>
      </c:valAx>
      <c:valAx>
        <c:axId val="18906712"/>
        <c:scaling>
          <c:orientation val="minMax"/>
        </c:scaling>
        <c:axPos val="b"/>
        <c:delete val="1"/>
        <c:majorTickMark val="out"/>
        <c:minorTickMark val="none"/>
        <c:tickLblPos val="none"/>
        <c:crossAx val="23046745"/>
        <c:crosses val="max"/>
        <c:crossBetween val="midCat"/>
        <c:dispUnits/>
      </c:valAx>
      <c:valAx>
        <c:axId val="2304674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06712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'CIM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Motor'!$B$12:$B$48</c:f>
              <c:numCache/>
            </c:numRef>
          </c:yVal>
          <c:smooth val="1"/>
        </c:ser>
        <c:ser>
          <c:idx val="3"/>
          <c:order val="3"/>
          <c:tx>
            <c:strRef>
              <c:f>'CIM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Motor'!$E$12:$E$48</c:f>
              <c:numCache/>
            </c:numRef>
          </c:yVal>
          <c:smooth val="1"/>
        </c:ser>
        <c:axId val="20240090"/>
        <c:axId val="60834779"/>
      </c:scatterChart>
      <c:scatterChart>
        <c:scatterStyle val="lineMarker"/>
        <c:varyColors val="0"/>
        <c:ser>
          <c:idx val="1"/>
          <c:order val="1"/>
          <c:tx>
            <c:strRef>
              <c:f>'CIM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Motor'!$C$12:$C$48</c:f>
              <c:numCache/>
            </c:numRef>
          </c:yVal>
          <c:smooth val="0"/>
        </c:ser>
        <c:ser>
          <c:idx val="2"/>
          <c:order val="2"/>
          <c:tx>
            <c:strRef>
              <c:f>'CIM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Motor'!$D$12:$D$48</c:f>
              <c:numCache/>
            </c:numRef>
          </c:yVal>
          <c:smooth val="0"/>
        </c:ser>
        <c:axId val="63058268"/>
        <c:axId val="14344029"/>
      </c:scatterChart>
      <c:valAx>
        <c:axId val="20240090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34779"/>
        <c:crosses val="autoZero"/>
        <c:crossBetween val="midCat"/>
        <c:dispUnits/>
      </c:valAx>
      <c:valAx>
        <c:axId val="6083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0090"/>
        <c:crosses val="autoZero"/>
        <c:crossBetween val="midCat"/>
        <c:dispUnits/>
      </c:valAx>
      <c:valAx>
        <c:axId val="63058268"/>
        <c:scaling>
          <c:orientation val="minMax"/>
        </c:scaling>
        <c:axPos val="b"/>
        <c:delete val="1"/>
        <c:majorTickMark val="out"/>
        <c:minorTickMark val="none"/>
        <c:tickLblPos val="none"/>
        <c:crossAx val="14344029"/>
        <c:crosses val="max"/>
        <c:crossBetween val="midCat"/>
        <c:dispUnits/>
      </c:valAx>
      <c:valAx>
        <c:axId val="14344029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58268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5.7109375" style="10" bestFit="1" customWidth="1"/>
    <col min="2" max="16384" width="9.140625" style="10" customWidth="1"/>
  </cols>
  <sheetData>
    <row r="1" ht="30">
      <c r="A1" s="36" t="s">
        <v>32</v>
      </c>
    </row>
    <row r="4" spans="2:8" ht="15.75">
      <c r="B4" s="11" t="s">
        <v>31</v>
      </c>
      <c r="C4" s="12"/>
      <c r="D4" s="11" t="s">
        <v>22</v>
      </c>
      <c r="E4" s="12"/>
      <c r="F4" s="23" t="s">
        <v>24</v>
      </c>
      <c r="G4" s="11" t="s">
        <v>27</v>
      </c>
      <c r="H4" s="12"/>
    </row>
    <row r="5" spans="2:8" ht="12.75">
      <c r="B5" s="14" t="s">
        <v>21</v>
      </c>
      <c r="C5" s="15" t="s">
        <v>13</v>
      </c>
      <c r="D5" s="16" t="s">
        <v>11</v>
      </c>
      <c r="E5" s="15" t="s">
        <v>13</v>
      </c>
      <c r="F5" s="17" t="s">
        <v>23</v>
      </c>
      <c r="G5" s="24" t="s">
        <v>28</v>
      </c>
      <c r="H5" s="25" t="s">
        <v>29</v>
      </c>
    </row>
    <row r="6" spans="1:8" ht="12.75">
      <c r="A6" s="26" t="s">
        <v>25</v>
      </c>
      <c r="B6" s="27">
        <f>'Nippon-Denso Motor'!B12</f>
        <v>1.4</v>
      </c>
      <c r="C6" s="28">
        <f>'Nippon-Denso Motor'!C12</f>
        <v>1.8</v>
      </c>
      <c r="D6" s="29">
        <f>'Nippon-Denso Motor'!A48</f>
        <v>7.818136</v>
      </c>
      <c r="E6" s="30">
        <f>'Nippon-Denso Motor'!C48</f>
        <v>19.8</v>
      </c>
      <c r="F6" s="31">
        <f>2*PI()*D6/2*B6/2*1.3558</f>
        <v>23.31024097654257</v>
      </c>
      <c r="G6" s="32">
        <v>2</v>
      </c>
      <c r="H6" s="33">
        <f>G6</f>
        <v>2</v>
      </c>
    </row>
    <row r="7" spans="1:8" ht="12.75">
      <c r="A7" s="26" t="s">
        <v>17</v>
      </c>
      <c r="B7" s="27">
        <f>'Globe Motor'!B12</f>
        <v>1.35</v>
      </c>
      <c r="C7" s="28">
        <f>'Globe Motor'!C12</f>
        <v>0.82</v>
      </c>
      <c r="D7" s="29">
        <f>'Globe Motor'!A48</f>
        <v>12.5</v>
      </c>
      <c r="E7" s="30">
        <f>'Globe Motor'!C48</f>
        <v>21.6</v>
      </c>
      <c r="F7" s="31">
        <f aca="true" t="shared" si="0" ref="F7:F13">2*PI()*D7/2*B7/2*1.3558</f>
        <v>35.93844551028129</v>
      </c>
      <c r="G7" s="32">
        <v>2</v>
      </c>
      <c r="H7" s="33">
        <f>G7</f>
        <v>2</v>
      </c>
    </row>
    <row r="8" spans="1:8" ht="12.75">
      <c r="A8" s="13" t="s">
        <v>18</v>
      </c>
      <c r="B8" s="18">
        <f>'FisherPrice Motor'!B12</f>
        <v>260.6</v>
      </c>
      <c r="C8" s="19">
        <f>'FisherPrice Motor'!C12</f>
        <v>1.06</v>
      </c>
      <c r="D8" s="20">
        <f>'FisherPrice Motor'!A48</f>
        <v>0.30807881200000004</v>
      </c>
      <c r="E8" s="21">
        <f>'FisherPrice Motor'!C48</f>
        <v>63.72</v>
      </c>
      <c r="F8" s="22">
        <f t="shared" si="0"/>
        <v>170.98253390350527</v>
      </c>
      <c r="G8" s="14">
        <v>2</v>
      </c>
      <c r="H8" s="15">
        <f>G8</f>
        <v>2</v>
      </c>
    </row>
    <row r="9" spans="1:8" ht="12.75">
      <c r="A9" s="35"/>
      <c r="B9" s="18">
        <f>'FisherPrice Motor'!U12</f>
        <v>2.101612903225807</v>
      </c>
      <c r="C9" s="19">
        <f>C8</f>
        <v>1.06</v>
      </c>
      <c r="D9" s="20">
        <f>'FisherPrice Motor'!T48</f>
        <v>38.201772688000005</v>
      </c>
      <c r="E9" s="21">
        <f>E8</f>
        <v>63.72</v>
      </c>
      <c r="F9" s="22">
        <f t="shared" si="0"/>
        <v>170.98253390350527</v>
      </c>
      <c r="G9" s="14"/>
      <c r="H9" s="15"/>
    </row>
    <row r="10" spans="1:8" ht="12.75">
      <c r="A10" s="34" t="s">
        <v>30</v>
      </c>
      <c r="B10" s="27">
        <f>4700/60</f>
        <v>78.33333333333333</v>
      </c>
      <c r="C10" s="28">
        <v>0.22</v>
      </c>
      <c r="D10" s="29">
        <f>620/453.59/(12*2.54)</f>
        <v>0.044844920190218844</v>
      </c>
      <c r="E10" s="30">
        <v>5.2</v>
      </c>
      <c r="F10" s="31">
        <f t="shared" si="0"/>
        <v>7.481270703352826</v>
      </c>
      <c r="G10" s="32">
        <v>1</v>
      </c>
      <c r="H10" s="33">
        <f>G10</f>
        <v>1</v>
      </c>
    </row>
    <row r="11" spans="1:8" ht="12.75">
      <c r="A11" s="26" t="s">
        <v>19</v>
      </c>
      <c r="B11" s="27">
        <f>'Kenyang Motor'!B12</f>
        <v>0.9128000000000001</v>
      </c>
      <c r="C11" s="28">
        <f>'Kenyang Motor'!C12</f>
        <v>4.324</v>
      </c>
      <c r="D11" s="29">
        <f>'Kenyang Motor'!A48</f>
        <v>7.444</v>
      </c>
      <c r="E11" s="30">
        <f>'Kenyang Motor'!C48</f>
        <v>19.326</v>
      </c>
      <c r="F11" s="31">
        <f t="shared" si="0"/>
        <v>14.470965311521526</v>
      </c>
      <c r="G11" s="32">
        <v>1</v>
      </c>
      <c r="H11" s="33">
        <f>G11</f>
        <v>1</v>
      </c>
    </row>
    <row r="12" spans="1:8" ht="12.75">
      <c r="A12" s="26" t="s">
        <v>20</v>
      </c>
      <c r="B12" s="27">
        <f>'CIM Motor'!B12</f>
        <v>88.5</v>
      </c>
      <c r="C12" s="28">
        <f>'CIM Motor'!C12</f>
        <v>2.7</v>
      </c>
      <c r="D12" s="29">
        <f>'CIM Motor'!A48</f>
        <v>1.7885416666666665</v>
      </c>
      <c r="E12" s="30">
        <f>'CIM Motor'!C48</f>
        <v>133</v>
      </c>
      <c r="F12" s="31">
        <f t="shared" si="0"/>
        <v>337.09929125259487</v>
      </c>
      <c r="G12" s="32">
        <v>2</v>
      </c>
      <c r="H12" s="33">
        <v>4</v>
      </c>
    </row>
    <row r="13" spans="1:8" ht="12.75">
      <c r="A13" s="26" t="s">
        <v>26</v>
      </c>
      <c r="B13" s="32">
        <f>2520/60</f>
        <v>42</v>
      </c>
      <c r="C13" s="28">
        <v>1.25</v>
      </c>
      <c r="D13" s="29">
        <f>573/(12*16)</f>
        <v>2.984375</v>
      </c>
      <c r="E13" s="30">
        <v>96.5</v>
      </c>
      <c r="F13" s="31">
        <f t="shared" si="0"/>
        <v>266.9427869291449</v>
      </c>
      <c r="G13" s="32">
        <v>2</v>
      </c>
      <c r="H13" s="33">
        <f>G13</f>
        <v>2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48"/>
  <sheetViews>
    <sheetView zoomScalePageLayoutView="0" workbookViewId="0" topLeftCell="A24">
      <selection activeCell="A48" sqref="A48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84/60</f>
        <v>1.4</v>
      </c>
      <c r="C12" s="2">
        <v>1.8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A12+0.215</f>
        <v>0.215</v>
      </c>
      <c r="B13" s="8">
        <f>$B$12-$B$12*A13/$A$48</f>
        <v>1.3614997743707706</v>
      </c>
      <c r="C13" s="2">
        <f>($C$48-$C$12)*A13/$A$48+$C$12</f>
        <v>2.2950029009472335</v>
      </c>
      <c r="D13" s="3">
        <f aca="true" t="shared" si="0" ref="D13:D48">2*PI()*A13*B13*1.3558</f>
        <v>2.4936272290368247</v>
      </c>
      <c r="E13" s="3">
        <f aca="true" t="shared" si="1" ref="E13:E48">D13/(C13*12)*100</f>
        <v>9.05455365658293</v>
      </c>
    </row>
    <row r="14" spans="1:5" ht="12.75">
      <c r="A14" s="5">
        <f aca="true" t="shared" si="2" ref="A14:A47">A13+0.215</f>
        <v>0.43</v>
      </c>
      <c r="B14" s="8">
        <f aca="true" t="shared" si="3" ref="B14:B47">$B$12-$B$12*A14/$A$48</f>
        <v>1.3229995487415414</v>
      </c>
      <c r="C14" s="2">
        <f aca="true" t="shared" si="4" ref="C14:C47">($C$48-$C$12)*A14/$A$48+$C$12</f>
        <v>2.790005801894467</v>
      </c>
      <c r="D14" s="3">
        <f t="shared" si="0"/>
        <v>4.846225847183901</v>
      </c>
      <c r="E14" s="3">
        <f t="shared" si="1"/>
        <v>14.474957494990456</v>
      </c>
    </row>
    <row r="15" spans="1:5" ht="12.75">
      <c r="A15" s="5">
        <f t="shared" si="2"/>
        <v>0.645</v>
      </c>
      <c r="B15" s="8">
        <f t="shared" si="3"/>
        <v>1.284499323112312</v>
      </c>
      <c r="C15" s="2">
        <f t="shared" si="4"/>
        <v>3.2850087028417003</v>
      </c>
      <c r="D15" s="3">
        <f t="shared" si="0"/>
        <v>7.05779585444123</v>
      </c>
      <c r="E15" s="3">
        <f t="shared" si="1"/>
        <v>17.90405164004557</v>
      </c>
    </row>
    <row r="16" spans="1:5" ht="12.75">
      <c r="A16" s="5">
        <f t="shared" si="2"/>
        <v>0.86</v>
      </c>
      <c r="B16" s="8">
        <f t="shared" si="3"/>
        <v>1.2459990974830828</v>
      </c>
      <c r="C16" s="2">
        <f t="shared" si="4"/>
        <v>3.780011603788934</v>
      </c>
      <c r="D16" s="3">
        <f t="shared" si="0"/>
        <v>9.12833725080881</v>
      </c>
      <c r="E16" s="3">
        <f t="shared" si="1"/>
        <v>20.124138511591973</v>
      </c>
    </row>
    <row r="17" spans="1:5" ht="12.75">
      <c r="A17" s="5">
        <f t="shared" si="2"/>
        <v>1.075</v>
      </c>
      <c r="B17" s="8">
        <f t="shared" si="3"/>
        <v>1.2074988718538535</v>
      </c>
      <c r="C17" s="2">
        <f t="shared" si="4"/>
        <v>4.275014504736167</v>
      </c>
      <c r="D17" s="3">
        <f t="shared" si="0"/>
        <v>11.057850036286645</v>
      </c>
      <c r="E17" s="3">
        <f t="shared" si="1"/>
        <v>21.555190093577394</v>
      </c>
    </row>
    <row r="18" spans="1:5" ht="12.75">
      <c r="A18" s="5">
        <f t="shared" si="2"/>
        <v>1.29</v>
      </c>
      <c r="B18" s="8">
        <f t="shared" si="3"/>
        <v>1.1689986462246242</v>
      </c>
      <c r="C18" s="2">
        <f t="shared" si="4"/>
        <v>4.770017405683401</v>
      </c>
      <c r="D18" s="3">
        <f t="shared" si="0"/>
        <v>12.846334210874728</v>
      </c>
      <c r="E18" s="3">
        <f t="shared" si="1"/>
        <v>22.4428499910862</v>
      </c>
    </row>
    <row r="19" spans="1:5" ht="12.75">
      <c r="A19" s="5">
        <f t="shared" si="2"/>
        <v>1.5050000000000001</v>
      </c>
      <c r="B19" s="8">
        <f t="shared" si="3"/>
        <v>1.130498420595395</v>
      </c>
      <c r="C19" s="2">
        <f t="shared" si="4"/>
        <v>5.2650203066306345</v>
      </c>
      <c r="D19" s="3">
        <f t="shared" si="0"/>
        <v>14.493789774573068</v>
      </c>
      <c r="E19" s="3">
        <f t="shared" si="1"/>
        <v>22.940382832458646</v>
      </c>
    </row>
    <row r="20" spans="1:5" ht="12.75">
      <c r="A20" s="5">
        <f t="shared" si="2"/>
        <v>1.7200000000000002</v>
      </c>
      <c r="B20" s="8">
        <f t="shared" si="3"/>
        <v>1.0919981949661657</v>
      </c>
      <c r="C20" s="2">
        <f t="shared" si="4"/>
        <v>5.760023207577868</v>
      </c>
      <c r="D20" s="3">
        <f t="shared" si="0"/>
        <v>16.000216727381655</v>
      </c>
      <c r="E20" s="3">
        <f t="shared" si="1"/>
        <v>23.14836843355628</v>
      </c>
    </row>
    <row r="21" spans="1:5" ht="12.75">
      <c r="A21" s="5">
        <f t="shared" si="2"/>
        <v>1.9350000000000003</v>
      </c>
      <c r="B21" s="8">
        <f t="shared" si="3"/>
        <v>1.0534979693369364</v>
      </c>
      <c r="C21" s="2">
        <f t="shared" si="4"/>
        <v>6.255026108525102</v>
      </c>
      <c r="D21" s="3">
        <f t="shared" si="0"/>
        <v>17.365615069300496</v>
      </c>
      <c r="E21" s="3">
        <f t="shared" si="1"/>
        <v>23.135548341453692</v>
      </c>
    </row>
    <row r="22" spans="1:5" ht="12.75">
      <c r="A22" s="5">
        <f t="shared" si="2"/>
        <v>2.1500000000000004</v>
      </c>
      <c r="B22" s="8">
        <f t="shared" si="3"/>
        <v>1.0149977437077071</v>
      </c>
      <c r="C22" s="2">
        <f t="shared" si="4"/>
        <v>6.7500290094723345</v>
      </c>
      <c r="D22" s="3">
        <f t="shared" si="0"/>
        <v>18.58998480032959</v>
      </c>
      <c r="E22" s="3">
        <f t="shared" si="1"/>
        <v>22.950499884571126</v>
      </c>
    </row>
    <row r="23" spans="1:5" ht="12.75">
      <c r="A23" s="5">
        <f t="shared" si="2"/>
        <v>2.365</v>
      </c>
      <c r="B23" s="8">
        <f t="shared" si="3"/>
        <v>0.976497518078478</v>
      </c>
      <c r="C23" s="2">
        <f t="shared" si="4"/>
        <v>7.245031910419569</v>
      </c>
      <c r="D23" s="3">
        <f t="shared" si="0"/>
        <v>19.673325920468933</v>
      </c>
      <c r="E23" s="3">
        <f t="shared" si="1"/>
        <v>22.62852458038107</v>
      </c>
    </row>
    <row r="24" spans="1:5" ht="12.75">
      <c r="A24" s="5">
        <f t="shared" si="2"/>
        <v>2.58</v>
      </c>
      <c r="B24" s="8">
        <f t="shared" si="3"/>
        <v>0.9379972924492488</v>
      </c>
      <c r="C24" s="2">
        <f t="shared" si="4"/>
        <v>7.740034811366801</v>
      </c>
      <c r="D24" s="3">
        <f t="shared" si="0"/>
        <v>20.615638429718533</v>
      </c>
      <c r="E24" s="3">
        <f t="shared" si="1"/>
        <v>22.19589331329942</v>
      </c>
    </row>
    <row r="25" spans="1:5" ht="12.75">
      <c r="A25" s="5">
        <f t="shared" si="2"/>
        <v>2.795</v>
      </c>
      <c r="B25" s="8">
        <f t="shared" si="3"/>
        <v>0.8994970668200194</v>
      </c>
      <c r="C25" s="2">
        <f t="shared" si="4"/>
        <v>8.235037712314035</v>
      </c>
      <c r="D25" s="3">
        <f t="shared" si="0"/>
        <v>21.41692232807838</v>
      </c>
      <c r="E25" s="3">
        <f t="shared" si="1"/>
        <v>21.672560462851287</v>
      </c>
    </row>
    <row r="26" spans="1:5" ht="12.75">
      <c r="A26" s="5">
        <f t="shared" si="2"/>
        <v>3.01</v>
      </c>
      <c r="B26" s="8">
        <f t="shared" si="3"/>
        <v>0.8609968411907902</v>
      </c>
      <c r="C26" s="2">
        <f t="shared" si="4"/>
        <v>8.730040613261268</v>
      </c>
      <c r="D26" s="3">
        <f t="shared" si="0"/>
        <v>22.077177615548482</v>
      </c>
      <c r="E26" s="3">
        <f t="shared" si="1"/>
        <v>21.073954667530792</v>
      </c>
    </row>
    <row r="27" spans="1:5" ht="12.75">
      <c r="A27" s="5">
        <f t="shared" si="2"/>
        <v>3.2249999999999996</v>
      </c>
      <c r="B27" s="8">
        <f t="shared" si="3"/>
        <v>0.8224966155615611</v>
      </c>
      <c r="C27" s="2">
        <f t="shared" si="4"/>
        <v>9.225043514208501</v>
      </c>
      <c r="D27" s="3">
        <f t="shared" si="0"/>
        <v>22.596404292128835</v>
      </c>
      <c r="E27" s="3">
        <f t="shared" si="1"/>
        <v>20.41219304939288</v>
      </c>
    </row>
    <row r="28" spans="1:5" ht="12.75">
      <c r="A28" s="5">
        <f t="shared" si="2"/>
        <v>3.4399999999999995</v>
      </c>
      <c r="B28" s="8">
        <f t="shared" si="3"/>
        <v>0.7839963899323318</v>
      </c>
      <c r="C28" s="2">
        <f t="shared" si="4"/>
        <v>9.720046415155734</v>
      </c>
      <c r="D28" s="3">
        <f t="shared" si="0"/>
        <v>22.974602357819442</v>
      </c>
      <c r="E28" s="3">
        <f t="shared" si="1"/>
        <v>19.69692442517291</v>
      </c>
    </row>
    <row r="29" spans="1:5" ht="12.75">
      <c r="A29" s="5">
        <f t="shared" si="2"/>
        <v>3.6549999999999994</v>
      </c>
      <c r="B29" s="8">
        <f t="shared" si="3"/>
        <v>0.7454961643031025</v>
      </c>
      <c r="C29" s="2">
        <f t="shared" si="4"/>
        <v>10.215049316102968</v>
      </c>
      <c r="D29" s="3">
        <f t="shared" si="0"/>
        <v>23.211771812620302</v>
      </c>
      <c r="E29" s="3">
        <f t="shared" si="1"/>
        <v>18.93592735444862</v>
      </c>
    </row>
    <row r="30" spans="1:5" ht="12.75">
      <c r="A30" s="5">
        <f t="shared" si="2"/>
        <v>3.869999999999999</v>
      </c>
      <c r="B30" s="8">
        <f t="shared" si="3"/>
        <v>0.7069959386738732</v>
      </c>
      <c r="C30" s="2">
        <f t="shared" si="4"/>
        <v>10.710052217050201</v>
      </c>
      <c r="D30" s="3">
        <f t="shared" si="0"/>
        <v>23.307912656531407</v>
      </c>
      <c r="E30" s="3">
        <f t="shared" si="1"/>
        <v>18.135542342350156</v>
      </c>
    </row>
    <row r="31" spans="1:5" ht="12.75">
      <c r="A31" s="5">
        <f t="shared" si="2"/>
        <v>4.084999999999999</v>
      </c>
      <c r="B31" s="8">
        <f t="shared" si="3"/>
        <v>0.668495713044644</v>
      </c>
      <c r="C31" s="2">
        <f t="shared" si="4"/>
        <v>11.205055117997436</v>
      </c>
      <c r="D31" s="3">
        <f t="shared" si="0"/>
        <v>23.26302488955277</v>
      </c>
      <c r="E31" s="3">
        <f t="shared" si="1"/>
        <v>17.30098948240778</v>
      </c>
    </row>
    <row r="32" spans="1:5" ht="12.75">
      <c r="A32" s="5">
        <f t="shared" si="2"/>
        <v>4.299999999999999</v>
      </c>
      <c r="B32" s="8">
        <f t="shared" si="3"/>
        <v>0.6299954874154148</v>
      </c>
      <c r="C32" s="2">
        <f t="shared" si="4"/>
        <v>11.700058018944667</v>
      </c>
      <c r="D32" s="3">
        <f t="shared" si="0"/>
        <v>23.077108511684383</v>
      </c>
      <c r="E32" s="3">
        <f t="shared" si="1"/>
        <v>16.43660546691169</v>
      </c>
    </row>
    <row r="33" spans="1:5" ht="12.75">
      <c r="A33" s="5">
        <f t="shared" si="2"/>
        <v>4.514999999999999</v>
      </c>
      <c r="B33" s="8">
        <f t="shared" si="3"/>
        <v>0.5914952617861855</v>
      </c>
      <c r="C33" s="2">
        <f t="shared" si="4"/>
        <v>12.195060919891901</v>
      </c>
      <c r="D33" s="3">
        <f t="shared" si="0"/>
        <v>22.750163522926254</v>
      </c>
      <c r="E33" s="3">
        <f t="shared" si="1"/>
        <v>15.546022875141649</v>
      </c>
    </row>
    <row r="34" spans="1:5" ht="12.75">
      <c r="A34" s="5">
        <f t="shared" si="2"/>
        <v>4.729999999999999</v>
      </c>
      <c r="B34" s="8">
        <f t="shared" si="3"/>
        <v>0.5529950361569562</v>
      </c>
      <c r="C34" s="2">
        <f t="shared" si="4"/>
        <v>12.690063820839134</v>
      </c>
      <c r="D34" s="3">
        <f t="shared" si="0"/>
        <v>22.282189923278366</v>
      </c>
      <c r="E34" s="3">
        <f t="shared" si="1"/>
        <v>14.632307500486727</v>
      </c>
    </row>
    <row r="35" spans="1:5" ht="12.75">
      <c r="A35" s="5">
        <f t="shared" si="2"/>
        <v>4.9449999999999985</v>
      </c>
      <c r="B35" s="8">
        <f t="shared" si="3"/>
        <v>0.514494810527727</v>
      </c>
      <c r="C35" s="2">
        <f t="shared" si="4"/>
        <v>13.185066721786367</v>
      </c>
      <c r="D35" s="3">
        <f t="shared" si="0"/>
        <v>21.67318771274074</v>
      </c>
      <c r="E35" s="3">
        <f t="shared" si="1"/>
        <v>13.698064743786379</v>
      </c>
    </row>
    <row r="36" spans="1:5" ht="12.75">
      <c r="A36" s="5">
        <f t="shared" si="2"/>
        <v>5.159999999999998</v>
      </c>
      <c r="B36" s="8">
        <f t="shared" si="3"/>
        <v>0.4759945848984978</v>
      </c>
      <c r="C36" s="2">
        <f t="shared" si="4"/>
        <v>13.6800696227336</v>
      </c>
      <c r="D36" s="3">
        <f t="shared" si="0"/>
        <v>20.923156891313365</v>
      </c>
      <c r="E36" s="3">
        <f t="shared" si="1"/>
        <v>12.74552290809932</v>
      </c>
    </row>
    <row r="37" spans="1:5" ht="12.75">
      <c r="A37" s="5">
        <f t="shared" si="2"/>
        <v>5.374999999999998</v>
      </c>
      <c r="B37" s="8">
        <f t="shared" si="3"/>
        <v>0.4374943592692686</v>
      </c>
      <c r="C37" s="2">
        <f t="shared" si="4"/>
        <v>14.175072523680834</v>
      </c>
      <c r="D37" s="3">
        <f t="shared" si="0"/>
        <v>20.032097458996244</v>
      </c>
      <c r="E37" s="3">
        <f t="shared" si="1"/>
        <v>11.776599041222235</v>
      </c>
    </row>
    <row r="38" spans="1:5" ht="12.75">
      <c r="A38" s="5">
        <f t="shared" si="2"/>
        <v>5.589999999999998</v>
      </c>
      <c r="B38" s="8">
        <f t="shared" si="3"/>
        <v>0.39899413364003933</v>
      </c>
      <c r="C38" s="2">
        <f t="shared" si="4"/>
        <v>14.670075424628065</v>
      </c>
      <c r="D38" s="3">
        <f t="shared" si="0"/>
        <v>19.00000941578937</v>
      </c>
      <c r="E38" s="3">
        <f t="shared" si="1"/>
        <v>10.792951448118341</v>
      </c>
    </row>
    <row r="39" spans="1:5" ht="12.75">
      <c r="A39" s="5">
        <f t="shared" si="2"/>
        <v>5.804999999999998</v>
      </c>
      <c r="B39" s="8">
        <f t="shared" si="3"/>
        <v>0.36049390801081005</v>
      </c>
      <c r="C39" s="2">
        <f t="shared" si="4"/>
        <v>15.1650783255753</v>
      </c>
      <c r="D39" s="3">
        <f t="shared" si="0"/>
        <v>17.82689276169275</v>
      </c>
      <c r="E39" s="3">
        <f t="shared" si="1"/>
        <v>9.796021919005636</v>
      </c>
    </row>
    <row r="40" spans="1:5" ht="12.75">
      <c r="A40" s="5">
        <f t="shared" si="2"/>
        <v>6.019999999999998</v>
      </c>
      <c r="B40" s="8">
        <f t="shared" si="3"/>
        <v>0.321993682381581</v>
      </c>
      <c r="C40" s="2">
        <f t="shared" si="4"/>
        <v>15.660081226522532</v>
      </c>
      <c r="D40" s="3">
        <f t="shared" si="0"/>
        <v>16.51274749670639</v>
      </c>
      <c r="E40" s="3">
        <f t="shared" si="1"/>
        <v>8.787069948664415</v>
      </c>
    </row>
    <row r="41" spans="1:5" ht="12.75">
      <c r="A41" s="5">
        <f t="shared" si="2"/>
        <v>6.234999999999998</v>
      </c>
      <c r="B41" s="8">
        <f t="shared" si="3"/>
        <v>0.2834934567523517</v>
      </c>
      <c r="C41" s="2">
        <f t="shared" si="4"/>
        <v>16.155084127469767</v>
      </c>
      <c r="D41" s="3">
        <f t="shared" si="0"/>
        <v>15.057573620830272</v>
      </c>
      <c r="E41" s="3">
        <f t="shared" si="1"/>
        <v>7.767200664725875</v>
      </c>
    </row>
    <row r="42" spans="1:5" ht="12.75">
      <c r="A42" s="5">
        <f t="shared" si="2"/>
        <v>6.4499999999999975</v>
      </c>
      <c r="B42" s="8">
        <f t="shared" si="3"/>
        <v>0.24499323112312243</v>
      </c>
      <c r="C42" s="2">
        <f t="shared" si="4"/>
        <v>16.650087028416998</v>
      </c>
      <c r="D42" s="3">
        <f t="shared" si="0"/>
        <v>13.461371134064409</v>
      </c>
      <c r="E42" s="3">
        <f t="shared" si="1"/>
        <v>6.737387774154799</v>
      </c>
    </row>
    <row r="43" spans="1:5" ht="12.75">
      <c r="A43" s="5">
        <f t="shared" si="2"/>
        <v>6.664999999999997</v>
      </c>
      <c r="B43" s="8">
        <f t="shared" si="3"/>
        <v>0.20649300549389316</v>
      </c>
      <c r="C43" s="2">
        <f t="shared" si="4"/>
        <v>17.145089929364232</v>
      </c>
      <c r="D43" s="3">
        <f t="shared" si="0"/>
        <v>11.724140036408796</v>
      </c>
      <c r="E43" s="3">
        <f t="shared" si="1"/>
        <v>5.698492534748473</v>
      </c>
    </row>
    <row r="44" spans="1:5" ht="12.75">
      <c r="A44" s="5">
        <f t="shared" si="2"/>
        <v>6.879999999999997</v>
      </c>
      <c r="B44" s="8">
        <f t="shared" si="3"/>
        <v>0.16799277986466388</v>
      </c>
      <c r="C44" s="2">
        <f t="shared" si="4"/>
        <v>17.640092830311463</v>
      </c>
      <c r="D44" s="3">
        <f t="shared" si="0"/>
        <v>9.845880327863435</v>
      </c>
      <c r="E44" s="3">
        <f t="shared" si="1"/>
        <v>4.6512795324528105</v>
      </c>
    </row>
    <row r="45" spans="1:5" ht="12.75">
      <c r="A45" s="5">
        <f t="shared" si="2"/>
        <v>7.094999999999997</v>
      </c>
      <c r="B45" s="8">
        <f t="shared" si="3"/>
        <v>0.12949255423543482</v>
      </c>
      <c r="C45" s="2">
        <f t="shared" si="4"/>
        <v>18.135095731258698</v>
      </c>
      <c r="D45" s="3">
        <f t="shared" si="0"/>
        <v>7.8265920084283405</v>
      </c>
      <c r="E45" s="3">
        <f t="shared" si="1"/>
        <v>3.5964298747988663</v>
      </c>
    </row>
    <row r="46" spans="1:5" ht="12.75">
      <c r="A46" s="5">
        <f t="shared" si="2"/>
        <v>7.309999999999997</v>
      </c>
      <c r="B46" s="8">
        <f t="shared" si="3"/>
        <v>0.09099232860620554</v>
      </c>
      <c r="C46" s="2">
        <f t="shared" si="4"/>
        <v>18.630098632205932</v>
      </c>
      <c r="D46" s="3">
        <f t="shared" si="0"/>
        <v>5.666275078103483</v>
      </c>
      <c r="E46" s="3">
        <f t="shared" si="1"/>
        <v>2.53455228103667</v>
      </c>
    </row>
    <row r="47" spans="1:5" ht="12.75">
      <c r="A47" s="5">
        <f t="shared" si="2"/>
        <v>7.524999999999997</v>
      </c>
      <c r="B47" s="8">
        <f t="shared" si="3"/>
        <v>0.05249210297697626</v>
      </c>
      <c r="C47" s="2">
        <f t="shared" si="4"/>
        <v>19.125101533153163</v>
      </c>
      <c r="D47" s="3">
        <f t="shared" si="0"/>
        <v>3.3649295368888805</v>
      </c>
      <c r="E47" s="3">
        <f t="shared" si="1"/>
        <v>1.4661924500356291</v>
      </c>
    </row>
    <row r="48" spans="1:5" ht="12.75">
      <c r="A48" s="5">
        <f>10.6*0.73756</f>
        <v>7.818136</v>
      </c>
      <c r="B48" s="8">
        <v>0</v>
      </c>
      <c r="C48" s="2">
        <f>(18.6+21)/2</f>
        <v>19.8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U48"/>
  <sheetViews>
    <sheetView zoomScalePageLayoutView="0" workbookViewId="0" topLeftCell="A17">
      <selection activeCell="A1" sqref="A1"/>
    </sheetView>
  </sheetViews>
  <sheetFormatPr defaultColWidth="9.140625" defaultRowHeight="12.75"/>
  <cols>
    <col min="1" max="16384" width="9.140625" style="1" customWidth="1"/>
  </cols>
  <sheetData>
    <row r="9" ht="12.75">
      <c r="T9" s="1">
        <v>117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/>
      <c r="U10" s="6"/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/>
      <c r="U11" s="6"/>
    </row>
    <row r="12" spans="1:5" ht="12.75">
      <c r="A12" s="5">
        <v>0</v>
      </c>
      <c r="B12" s="8">
        <f>81/60</f>
        <v>1.35</v>
      </c>
      <c r="C12" s="2">
        <v>0.82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A12+0.34</f>
        <v>0.34</v>
      </c>
      <c r="B13" s="8">
        <f>$B$12-$B$12*A13/$A$48</f>
        <v>1.31328</v>
      </c>
      <c r="C13" s="2">
        <f>($C$48-$C$12)*A13/$A$48+$C$12</f>
        <v>1.385216</v>
      </c>
      <c r="D13" s="3">
        <f aca="true" t="shared" si="0" ref="D13:D48">2*PI()*A13*B13*1.3558</f>
        <v>3.8037480734132987</v>
      </c>
      <c r="E13" s="3">
        <f aca="true" t="shared" si="1" ref="E13:E48">D13/(C13*12)*100</f>
        <v>22.883002081825136</v>
      </c>
    </row>
    <row r="14" spans="1:5" ht="12.75">
      <c r="A14" s="5">
        <f aca="true" t="shared" si="2" ref="A14:A47">A13+0.34</f>
        <v>0.68</v>
      </c>
      <c r="B14" s="8">
        <f aca="true" t="shared" si="3" ref="B14:B47">$B$12-$B$12*A14/$A$48</f>
        <v>1.2765600000000001</v>
      </c>
      <c r="C14" s="2">
        <f aca="true" t="shared" si="4" ref="C14:C47">($C$48-$C$12)*A14/$A$48+$C$12</f>
        <v>1.9504320000000002</v>
      </c>
      <c r="D14" s="3">
        <f t="shared" si="0"/>
        <v>7.3947865506159856</v>
      </c>
      <c r="E14" s="3">
        <f t="shared" si="1"/>
        <v>31.59465249500275</v>
      </c>
    </row>
    <row r="15" spans="1:5" ht="12.75">
      <c r="A15" s="5">
        <f t="shared" si="2"/>
        <v>1.02</v>
      </c>
      <c r="B15" s="8">
        <f t="shared" si="3"/>
        <v>1.23984</v>
      </c>
      <c r="C15" s="2">
        <f t="shared" si="4"/>
        <v>2.515648</v>
      </c>
      <c r="D15" s="3">
        <f t="shared" si="0"/>
        <v>10.773115431608058</v>
      </c>
      <c r="E15" s="3">
        <f t="shared" si="1"/>
        <v>35.68701262261936</v>
      </c>
    </row>
    <row r="16" spans="1:5" ht="12.75">
      <c r="A16" s="5">
        <f t="shared" si="2"/>
        <v>1.36</v>
      </c>
      <c r="B16" s="8">
        <f t="shared" si="3"/>
        <v>1.2031200000000002</v>
      </c>
      <c r="C16" s="2">
        <f t="shared" si="4"/>
        <v>3.080864</v>
      </c>
      <c r="D16" s="3">
        <f t="shared" si="0"/>
        <v>13.938734716389522</v>
      </c>
      <c r="E16" s="3">
        <f t="shared" si="1"/>
        <v>37.70245055821333</v>
      </c>
    </row>
    <row r="17" spans="1:5" ht="12.75">
      <c r="A17" s="5">
        <f t="shared" si="2"/>
        <v>1.7000000000000002</v>
      </c>
      <c r="B17" s="8">
        <f t="shared" si="3"/>
        <v>1.1664</v>
      </c>
      <c r="C17" s="2">
        <f t="shared" si="4"/>
        <v>3.6460800000000004</v>
      </c>
      <c r="D17" s="3">
        <f t="shared" si="0"/>
        <v>16.89164440496037</v>
      </c>
      <c r="E17" s="3">
        <f t="shared" si="1"/>
        <v>38.606860895720814</v>
      </c>
    </row>
    <row r="18" spans="1:5" ht="12.75">
      <c r="A18" s="5">
        <f t="shared" si="2"/>
        <v>2.04</v>
      </c>
      <c r="B18" s="8">
        <f t="shared" si="3"/>
        <v>1.12968</v>
      </c>
      <c r="C18" s="2">
        <f t="shared" si="4"/>
        <v>4.211296000000001</v>
      </c>
      <c r="D18" s="3">
        <f t="shared" si="0"/>
        <v>19.631844497320607</v>
      </c>
      <c r="E18" s="3">
        <f t="shared" si="1"/>
        <v>38.84759089466481</v>
      </c>
    </row>
    <row r="19" spans="1:5" ht="12.75">
      <c r="A19" s="5">
        <f t="shared" si="2"/>
        <v>2.38</v>
      </c>
      <c r="B19" s="8">
        <f t="shared" si="3"/>
        <v>1.0929600000000002</v>
      </c>
      <c r="C19" s="2">
        <f t="shared" si="4"/>
        <v>4.776512</v>
      </c>
      <c r="D19" s="3">
        <f t="shared" si="0"/>
        <v>22.159334993470235</v>
      </c>
      <c r="E19" s="3">
        <f t="shared" si="1"/>
        <v>38.66024516332949</v>
      </c>
    </row>
    <row r="20" spans="1:5" ht="12.75">
      <c r="A20" s="5">
        <f t="shared" si="2"/>
        <v>2.7199999999999998</v>
      </c>
      <c r="B20" s="8">
        <f t="shared" si="3"/>
        <v>1.05624</v>
      </c>
      <c r="C20" s="2">
        <f t="shared" si="4"/>
        <v>5.341728</v>
      </c>
      <c r="D20" s="3">
        <f t="shared" si="0"/>
        <v>24.474115893409245</v>
      </c>
      <c r="E20" s="3">
        <f t="shared" si="1"/>
        <v>38.1807096464684</v>
      </c>
    </row>
    <row r="21" spans="1:5" ht="12.75">
      <c r="A21" s="5">
        <f t="shared" si="2"/>
        <v>3.0599999999999996</v>
      </c>
      <c r="B21" s="8">
        <f t="shared" si="3"/>
        <v>1.0195200000000002</v>
      </c>
      <c r="C21" s="2">
        <f t="shared" si="4"/>
        <v>5.906944</v>
      </c>
      <c r="D21" s="3">
        <f t="shared" si="0"/>
        <v>26.576187197137646</v>
      </c>
      <c r="E21" s="3">
        <f t="shared" si="1"/>
        <v>37.492860376332274</v>
      </c>
    </row>
    <row r="22" spans="1:5" ht="12.75">
      <c r="A22" s="5">
        <f t="shared" si="2"/>
        <v>3.3999999999999995</v>
      </c>
      <c r="B22" s="8">
        <f t="shared" si="3"/>
        <v>0.9828000000000001</v>
      </c>
      <c r="C22" s="2">
        <f t="shared" si="4"/>
        <v>6.472159999999999</v>
      </c>
      <c r="D22" s="3">
        <f t="shared" si="0"/>
        <v>28.465548904655435</v>
      </c>
      <c r="E22" s="3">
        <f t="shared" si="1"/>
        <v>36.65127369205881</v>
      </c>
    </row>
    <row r="23" spans="1:5" ht="12.75">
      <c r="A23" s="5">
        <f t="shared" si="2"/>
        <v>3.7399999999999993</v>
      </c>
      <c r="B23" s="8">
        <f t="shared" si="3"/>
        <v>0.9460800000000001</v>
      </c>
      <c r="C23" s="2">
        <f t="shared" si="4"/>
        <v>7.037375999999999</v>
      </c>
      <c r="D23" s="3">
        <f t="shared" si="0"/>
        <v>30.142201015962613</v>
      </c>
      <c r="E23" s="3">
        <f t="shared" si="1"/>
        <v>35.69299245434024</v>
      </c>
    </row>
    <row r="24" spans="1:5" ht="12.75">
      <c r="A24" s="5">
        <f t="shared" si="2"/>
        <v>4.079999999999999</v>
      </c>
      <c r="B24" s="8">
        <f t="shared" si="3"/>
        <v>0.9093600000000002</v>
      </c>
      <c r="C24" s="2">
        <f t="shared" si="4"/>
        <v>7.602591999999999</v>
      </c>
      <c r="D24" s="3">
        <f t="shared" si="0"/>
        <v>31.606143531059175</v>
      </c>
      <c r="E24" s="3">
        <f t="shared" si="1"/>
        <v>34.64404369266339</v>
      </c>
    </row>
    <row r="25" spans="1:5" ht="12.75">
      <c r="A25" s="5">
        <f t="shared" si="2"/>
        <v>4.419999999999999</v>
      </c>
      <c r="B25" s="8">
        <f t="shared" si="3"/>
        <v>0.8726400000000002</v>
      </c>
      <c r="C25" s="2">
        <f t="shared" si="4"/>
        <v>8.167807999999999</v>
      </c>
      <c r="D25" s="3">
        <f t="shared" si="0"/>
        <v>32.857376449945136</v>
      </c>
      <c r="E25" s="3">
        <f t="shared" si="1"/>
        <v>33.5232501077657</v>
      </c>
    </row>
    <row r="26" spans="1:5" ht="12.75">
      <c r="A26" s="5">
        <f t="shared" si="2"/>
        <v>4.759999999999999</v>
      </c>
      <c r="B26" s="8">
        <f t="shared" si="3"/>
        <v>0.8359200000000001</v>
      </c>
      <c r="C26" s="2">
        <f t="shared" si="4"/>
        <v>8.733023999999999</v>
      </c>
      <c r="D26" s="3">
        <f t="shared" si="0"/>
        <v>33.895899772620474</v>
      </c>
      <c r="E26" s="3">
        <f t="shared" si="1"/>
        <v>32.34456145299773</v>
      </c>
    </row>
    <row r="27" spans="1:5" ht="12.75">
      <c r="A27" s="5">
        <f t="shared" si="2"/>
        <v>5.099999999999999</v>
      </c>
      <c r="B27" s="8">
        <f t="shared" si="3"/>
        <v>0.7992000000000001</v>
      </c>
      <c r="C27" s="2">
        <f t="shared" si="4"/>
        <v>9.298239999999998</v>
      </c>
      <c r="D27" s="3">
        <f t="shared" si="0"/>
        <v>34.7217134990852</v>
      </c>
      <c r="E27" s="3">
        <f t="shared" si="1"/>
        <v>31.118535603767672</v>
      </c>
    </row>
    <row r="28" spans="1:5" ht="12.75">
      <c r="A28" s="5">
        <f t="shared" si="2"/>
        <v>5.439999999999999</v>
      </c>
      <c r="B28" s="8">
        <f t="shared" si="3"/>
        <v>0.7624800000000002</v>
      </c>
      <c r="C28" s="2">
        <f t="shared" si="4"/>
        <v>9.863455999999998</v>
      </c>
      <c r="D28" s="3">
        <f t="shared" si="0"/>
        <v>35.33481762933932</v>
      </c>
      <c r="E28" s="3">
        <f t="shared" si="1"/>
        <v>29.853310399298966</v>
      </c>
    </row>
    <row r="29" spans="1:5" ht="12.75">
      <c r="A29" s="5">
        <f t="shared" si="2"/>
        <v>5.7799999999999985</v>
      </c>
      <c r="B29" s="8">
        <f t="shared" si="3"/>
        <v>0.7257600000000002</v>
      </c>
      <c r="C29" s="2">
        <f t="shared" si="4"/>
        <v>10.428671999999999</v>
      </c>
      <c r="D29" s="3">
        <f t="shared" si="0"/>
        <v>35.735212163382826</v>
      </c>
      <c r="E29" s="3">
        <f t="shared" si="1"/>
        <v>28.555259451525266</v>
      </c>
    </row>
    <row r="30" spans="1:5" ht="12.75">
      <c r="A30" s="5">
        <f t="shared" si="2"/>
        <v>6.119999999999998</v>
      </c>
      <c r="B30" s="8">
        <f t="shared" si="3"/>
        <v>0.6890400000000002</v>
      </c>
      <c r="C30" s="2">
        <f t="shared" si="4"/>
        <v>10.993887999999998</v>
      </c>
      <c r="D30" s="3">
        <f t="shared" si="0"/>
        <v>35.92289710121572</v>
      </c>
      <c r="E30" s="3">
        <f t="shared" si="1"/>
        <v>27.229445655937585</v>
      </c>
    </row>
    <row r="31" spans="1:5" ht="12.75">
      <c r="A31" s="5">
        <f t="shared" si="2"/>
        <v>6.459999999999998</v>
      </c>
      <c r="B31" s="8">
        <f t="shared" si="3"/>
        <v>0.6523200000000002</v>
      </c>
      <c r="C31" s="2">
        <f t="shared" si="4"/>
        <v>11.559103999999998</v>
      </c>
      <c r="D31" s="3">
        <f t="shared" si="0"/>
        <v>35.897872442838</v>
      </c>
      <c r="E31" s="3">
        <f t="shared" si="1"/>
        <v>25.879941648042106</v>
      </c>
    </row>
    <row r="32" spans="1:5" ht="12.75">
      <c r="A32" s="5">
        <f t="shared" si="2"/>
        <v>6.799999999999998</v>
      </c>
      <c r="B32" s="8">
        <f t="shared" si="3"/>
        <v>0.6156000000000003</v>
      </c>
      <c r="C32" s="2">
        <f t="shared" si="4"/>
        <v>12.124319999999997</v>
      </c>
      <c r="D32" s="3">
        <f t="shared" si="0"/>
        <v>35.66013818824967</v>
      </c>
      <c r="E32" s="3">
        <f t="shared" si="1"/>
        <v>24.510060624877433</v>
      </c>
    </row>
    <row r="33" spans="1:5" ht="12.75">
      <c r="A33" s="5">
        <f t="shared" si="2"/>
        <v>7.139999999999998</v>
      </c>
      <c r="B33" s="8">
        <f t="shared" si="3"/>
        <v>0.5788800000000003</v>
      </c>
      <c r="C33" s="2">
        <f t="shared" si="4"/>
        <v>12.689535999999999</v>
      </c>
      <c r="D33" s="3">
        <f t="shared" si="0"/>
        <v>35.20969433745073</v>
      </c>
      <c r="E33" s="3">
        <f t="shared" si="1"/>
        <v>23.122525479162995</v>
      </c>
    </row>
    <row r="34" spans="1:5" ht="12.75">
      <c r="A34" s="5">
        <f t="shared" si="2"/>
        <v>7.479999999999998</v>
      </c>
      <c r="B34" s="8">
        <f t="shared" si="3"/>
        <v>0.5421600000000003</v>
      </c>
      <c r="C34" s="2">
        <f t="shared" si="4"/>
        <v>13.254751999999996</v>
      </c>
      <c r="D34" s="3">
        <f t="shared" si="0"/>
        <v>34.54654089044117</v>
      </c>
      <c r="E34" s="3">
        <f t="shared" si="1"/>
        <v>21.719594659611623</v>
      </c>
    </row>
    <row r="35" spans="1:5" ht="12.75">
      <c r="A35" s="5">
        <f t="shared" si="2"/>
        <v>7.819999999999998</v>
      </c>
      <c r="B35" s="8">
        <f t="shared" si="3"/>
        <v>0.5054400000000003</v>
      </c>
      <c r="C35" s="2">
        <f t="shared" si="4"/>
        <v>13.819967999999998</v>
      </c>
      <c r="D35" s="3">
        <f t="shared" si="0"/>
        <v>33.67067784722101</v>
      </c>
      <c r="E35" s="3">
        <f t="shared" si="1"/>
        <v>20.303157146252083</v>
      </c>
    </row>
    <row r="36" spans="1:5" ht="12.75">
      <c r="A36" s="5">
        <f t="shared" si="2"/>
        <v>8.159999999999998</v>
      </c>
      <c r="B36" s="8">
        <f t="shared" si="3"/>
        <v>0.46872000000000025</v>
      </c>
      <c r="C36" s="2">
        <f t="shared" si="4"/>
        <v>14.385183999999997</v>
      </c>
      <c r="D36" s="3">
        <f t="shared" si="0"/>
        <v>32.58210520779023</v>
      </c>
      <c r="E36" s="3">
        <f t="shared" si="1"/>
        <v>18.8748050353928</v>
      </c>
    </row>
    <row r="37" spans="1:5" ht="12.75">
      <c r="A37" s="5">
        <f t="shared" si="2"/>
        <v>8.499999999999998</v>
      </c>
      <c r="B37" s="8">
        <f t="shared" si="3"/>
        <v>0.4320000000000003</v>
      </c>
      <c r="C37" s="2">
        <f t="shared" si="4"/>
        <v>14.950399999999998</v>
      </c>
      <c r="D37" s="3">
        <f t="shared" si="0"/>
        <v>31.280822972148844</v>
      </c>
      <c r="E37" s="3">
        <f t="shared" si="1"/>
        <v>17.435889659668444</v>
      </c>
    </row>
    <row r="38" spans="1:5" ht="12.75">
      <c r="A38" s="5">
        <f t="shared" si="2"/>
        <v>8.839999999999998</v>
      </c>
      <c r="B38" s="8">
        <f t="shared" si="3"/>
        <v>0.3952800000000003</v>
      </c>
      <c r="C38" s="2">
        <f t="shared" si="4"/>
        <v>15.515615999999998</v>
      </c>
      <c r="D38" s="3">
        <f t="shared" si="0"/>
        <v>29.766831140296848</v>
      </c>
      <c r="E38" s="3">
        <f t="shared" si="1"/>
        <v>15.987565441754967</v>
      </c>
    </row>
    <row r="39" spans="1:5" ht="12.75">
      <c r="A39" s="5">
        <f t="shared" si="2"/>
        <v>9.179999999999998</v>
      </c>
      <c r="B39" s="8">
        <f t="shared" si="3"/>
        <v>0.3585600000000002</v>
      </c>
      <c r="C39" s="2">
        <f t="shared" si="4"/>
        <v>16.080831999999997</v>
      </c>
      <c r="D39" s="3">
        <f t="shared" si="0"/>
        <v>28.040129712234222</v>
      </c>
      <c r="E39" s="3">
        <f t="shared" si="1"/>
        <v>14.530824499749261</v>
      </c>
    </row>
    <row r="40" spans="1:5" ht="12.75">
      <c r="A40" s="5">
        <f t="shared" si="2"/>
        <v>9.519999999999998</v>
      </c>
      <c r="B40" s="8">
        <f t="shared" si="3"/>
        <v>0.3218400000000001</v>
      </c>
      <c r="C40" s="2">
        <f t="shared" si="4"/>
        <v>16.646047999999997</v>
      </c>
      <c r="D40" s="3">
        <f t="shared" si="0"/>
        <v>26.10071868796099</v>
      </c>
      <c r="E40" s="3">
        <f t="shared" si="1"/>
        <v>13.066524202401771</v>
      </c>
    </row>
    <row r="41" spans="1:5" ht="12.75">
      <c r="A41" s="5">
        <f t="shared" si="2"/>
        <v>9.859999999999998</v>
      </c>
      <c r="B41" s="8">
        <f t="shared" si="3"/>
        <v>0.28512000000000026</v>
      </c>
      <c r="C41" s="2">
        <f t="shared" si="4"/>
        <v>17.211263999999996</v>
      </c>
      <c r="D41" s="3">
        <f t="shared" si="0"/>
        <v>23.94859806747716</v>
      </c>
      <c r="E41" s="3">
        <f t="shared" si="1"/>
        <v>11.595409294884428</v>
      </c>
    </row>
    <row r="42" spans="1:5" ht="12.75">
      <c r="A42" s="5">
        <f t="shared" si="2"/>
        <v>10.199999999999998</v>
      </c>
      <c r="B42" s="8">
        <f t="shared" si="3"/>
        <v>0.24840000000000018</v>
      </c>
      <c r="C42" s="2">
        <f t="shared" si="4"/>
        <v>17.776479999999996</v>
      </c>
      <c r="D42" s="3">
        <f t="shared" si="0"/>
        <v>21.5837678507827</v>
      </c>
      <c r="E42" s="3">
        <f t="shared" si="1"/>
        <v>10.11812980353005</v>
      </c>
    </row>
    <row r="43" spans="1:5" ht="12.75">
      <c r="A43" s="5">
        <f t="shared" si="2"/>
        <v>10.539999999999997</v>
      </c>
      <c r="B43" s="8">
        <f t="shared" si="3"/>
        <v>0.2116800000000003</v>
      </c>
      <c r="C43" s="2">
        <f t="shared" si="4"/>
        <v>18.341696</v>
      </c>
      <c r="D43" s="3">
        <f t="shared" si="0"/>
        <v>19.006228037877655</v>
      </c>
      <c r="E43" s="3">
        <f t="shared" si="1"/>
        <v>8.635255630067169</v>
      </c>
    </row>
    <row r="44" spans="1:5" ht="12.75">
      <c r="A44" s="5">
        <f t="shared" si="2"/>
        <v>10.879999999999997</v>
      </c>
      <c r="B44" s="8">
        <f t="shared" si="3"/>
        <v>0.17496000000000023</v>
      </c>
      <c r="C44" s="2">
        <f t="shared" si="4"/>
        <v>18.906911999999995</v>
      </c>
      <c r="D44" s="3">
        <f t="shared" si="0"/>
        <v>16.21597862876197</v>
      </c>
      <c r="E44" s="3">
        <f t="shared" si="1"/>
        <v>7.147288528115174</v>
      </c>
    </row>
    <row r="45" spans="1:5" ht="12.75">
      <c r="A45" s="5">
        <f t="shared" si="2"/>
        <v>11.219999999999997</v>
      </c>
      <c r="B45" s="8">
        <f t="shared" si="3"/>
        <v>0.13824000000000036</v>
      </c>
      <c r="C45" s="2">
        <f t="shared" si="4"/>
        <v>19.472127999999994</v>
      </c>
      <c r="D45" s="3">
        <f t="shared" si="0"/>
        <v>13.213019623435695</v>
      </c>
      <c r="E45" s="3">
        <f t="shared" si="1"/>
        <v>5.654671993834683</v>
      </c>
    </row>
    <row r="46" spans="1:5" ht="12.75">
      <c r="A46" s="5">
        <f t="shared" si="2"/>
        <v>11.559999999999997</v>
      </c>
      <c r="B46" s="8">
        <f t="shared" si="3"/>
        <v>0.10152000000000028</v>
      </c>
      <c r="C46" s="2">
        <f t="shared" si="4"/>
        <v>20.037343999999997</v>
      </c>
      <c r="D46" s="3">
        <f t="shared" si="0"/>
        <v>9.997351021898792</v>
      </c>
      <c r="E46" s="3">
        <f t="shared" si="1"/>
        <v>4.157799482597258</v>
      </c>
    </row>
    <row r="47" spans="1:5" ht="12.75">
      <c r="A47" s="5">
        <f t="shared" si="2"/>
        <v>11.899999999999997</v>
      </c>
      <c r="B47" s="8">
        <f t="shared" si="3"/>
        <v>0.06480000000000019</v>
      </c>
      <c r="C47" s="2">
        <f t="shared" si="4"/>
        <v>20.602559999999997</v>
      </c>
      <c r="D47" s="3">
        <f t="shared" si="0"/>
        <v>6.568972824151271</v>
      </c>
      <c r="E47" s="3">
        <f t="shared" si="1"/>
        <v>2.6570212731456966</v>
      </c>
    </row>
    <row r="48" spans="1:5" ht="12.75">
      <c r="A48" s="5">
        <f>150/(12)</f>
        <v>12.5</v>
      </c>
      <c r="B48" s="8">
        <v>0</v>
      </c>
      <c r="C48" s="2">
        <v>21.6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U48"/>
  <sheetViews>
    <sheetView zoomScalePageLayoutView="0" workbookViewId="0" topLeftCell="H17">
      <selection activeCell="A1" sqref="A1"/>
    </sheetView>
  </sheetViews>
  <sheetFormatPr defaultColWidth="9.140625" defaultRowHeight="12.75"/>
  <cols>
    <col min="1" max="16384" width="9.140625" style="1" customWidth="1"/>
  </cols>
  <sheetData>
    <row r="8" ht="12.75">
      <c r="T8" s="1" t="s">
        <v>16</v>
      </c>
    </row>
    <row r="9" spans="20:21" ht="12.75">
      <c r="T9" s="1">
        <v>124</v>
      </c>
      <c r="U9" s="4" t="s">
        <v>12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 t="s">
        <v>0</v>
      </c>
      <c r="U10" s="6" t="s">
        <v>1</v>
      </c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 t="s">
        <v>9</v>
      </c>
      <c r="U11" s="6" t="s">
        <v>10</v>
      </c>
    </row>
    <row r="12" spans="1:21" ht="12.75">
      <c r="A12" s="5">
        <v>0</v>
      </c>
      <c r="B12" s="2">
        <f>15636/60</f>
        <v>260.6</v>
      </c>
      <c r="C12" s="2">
        <v>1.06</v>
      </c>
      <c r="D12" s="3">
        <f>2*PI()*A12*B12*1.3558</f>
        <v>0</v>
      </c>
      <c r="E12" s="3">
        <f>D12/(C12*12)*100</f>
        <v>0</v>
      </c>
      <c r="T12" s="2">
        <f>A12*$T$9</f>
        <v>0</v>
      </c>
      <c r="U12" s="9">
        <f>B12/$T$9</f>
        <v>2.101612903225807</v>
      </c>
    </row>
    <row r="13" spans="1:21" ht="12.75">
      <c r="A13" s="5">
        <f>A12+0.0085</f>
        <v>0.0085</v>
      </c>
      <c r="B13" s="2">
        <f>$B$12-$B$12*A13/$A$48</f>
        <v>253.40995669380862</v>
      </c>
      <c r="C13" s="2">
        <f>($C$48-$C$12)*A13/$A$48+$C$12</f>
        <v>2.788810873238501</v>
      </c>
      <c r="D13" s="3">
        <f aca="true" t="shared" si="0" ref="D13:D48">2*PI()*A13*B13*1.3558</f>
        <v>18.34924072851604</v>
      </c>
      <c r="E13" s="3">
        <f aca="true" t="shared" si="1" ref="E13:E48">D13/(C13*12)*100</f>
        <v>54.82994234984946</v>
      </c>
      <c r="T13" s="2">
        <f aca="true" t="shared" si="2" ref="T13:T48">A13*$T$9</f>
        <v>1.054</v>
      </c>
      <c r="U13" s="9">
        <f aca="true" t="shared" si="3" ref="U13:U48">B13/$T$9</f>
        <v>2.043628683014586</v>
      </c>
    </row>
    <row r="14" spans="1:21" ht="12.75">
      <c r="A14" s="5">
        <f aca="true" t="shared" si="4" ref="A14:A47">A13+0.0085</f>
        <v>0.017</v>
      </c>
      <c r="B14" s="2">
        <f aca="true" t="shared" si="5" ref="B14:B47">$B$12-$B$12*A14/$A$48</f>
        <v>246.21991338761723</v>
      </c>
      <c r="C14" s="2">
        <f aca="true" t="shared" si="6" ref="C14:C47">($C$48-$C$12)*A14/$A$48+$C$12</f>
        <v>4.517621746477002</v>
      </c>
      <c r="D14" s="3">
        <f t="shared" si="0"/>
        <v>35.65722927266608</v>
      </c>
      <c r="E14" s="3">
        <f t="shared" si="1"/>
        <v>65.77433746062077</v>
      </c>
      <c r="T14" s="2">
        <f t="shared" si="2"/>
        <v>2.108</v>
      </c>
      <c r="U14" s="9">
        <f t="shared" si="3"/>
        <v>1.9856444628033647</v>
      </c>
    </row>
    <row r="15" spans="1:21" ht="12.75">
      <c r="A15" s="5">
        <f t="shared" si="4"/>
        <v>0.025500000000000002</v>
      </c>
      <c r="B15" s="2">
        <f t="shared" si="5"/>
        <v>239.02987008142583</v>
      </c>
      <c r="C15" s="2">
        <f t="shared" si="6"/>
        <v>6.2464326197155025</v>
      </c>
      <c r="D15" s="3">
        <f t="shared" si="0"/>
        <v>51.923965632450106</v>
      </c>
      <c r="E15" s="3">
        <f t="shared" si="1"/>
        <v>69.27149301795534</v>
      </c>
      <c r="T15" s="2">
        <f t="shared" si="2"/>
        <v>3.1620000000000004</v>
      </c>
      <c r="U15" s="9">
        <f t="shared" si="3"/>
        <v>1.9276602425921439</v>
      </c>
    </row>
    <row r="16" spans="1:21" ht="12.75">
      <c r="A16" s="5">
        <f t="shared" si="4"/>
        <v>0.034</v>
      </c>
      <c r="B16" s="2">
        <f t="shared" si="5"/>
        <v>231.8398267752344</v>
      </c>
      <c r="C16" s="2">
        <f t="shared" si="6"/>
        <v>7.975243492954004</v>
      </c>
      <c r="D16" s="3">
        <f t="shared" si="0"/>
        <v>67.14944980786812</v>
      </c>
      <c r="E16" s="3">
        <f t="shared" si="1"/>
        <v>70.16447195540545</v>
      </c>
      <c r="T16" s="2">
        <f t="shared" si="2"/>
        <v>4.216</v>
      </c>
      <c r="U16" s="9">
        <f t="shared" si="3"/>
        <v>1.8696760223809226</v>
      </c>
    </row>
    <row r="17" spans="1:21" ht="12.75">
      <c r="A17" s="5">
        <f t="shared" si="4"/>
        <v>0.0425</v>
      </c>
      <c r="B17" s="2">
        <f t="shared" si="5"/>
        <v>224.649783469043</v>
      </c>
      <c r="C17" s="2">
        <f t="shared" si="6"/>
        <v>9.704054366192505</v>
      </c>
      <c r="D17" s="3">
        <f t="shared" si="0"/>
        <v>81.33368179892015</v>
      </c>
      <c r="E17" s="3">
        <f t="shared" si="1"/>
        <v>69.84510350838057</v>
      </c>
      <c r="T17" s="2">
        <f t="shared" si="2"/>
        <v>5.2700000000000005</v>
      </c>
      <c r="U17" s="9">
        <f t="shared" si="3"/>
        <v>1.8116918021697017</v>
      </c>
    </row>
    <row r="18" spans="1:21" ht="12.75">
      <c r="A18" s="5">
        <f t="shared" si="4"/>
        <v>0.051000000000000004</v>
      </c>
      <c r="B18" s="2">
        <f t="shared" si="5"/>
        <v>217.4597401628516</v>
      </c>
      <c r="C18" s="2">
        <f t="shared" si="6"/>
        <v>11.432865239431006</v>
      </c>
      <c r="D18" s="3">
        <f t="shared" si="0"/>
        <v>94.47666160560617</v>
      </c>
      <c r="E18" s="3">
        <f t="shared" si="1"/>
        <v>68.86335987453958</v>
      </c>
      <c r="T18" s="2">
        <f t="shared" si="2"/>
        <v>6.324000000000001</v>
      </c>
      <c r="U18" s="9">
        <f t="shared" si="3"/>
        <v>1.7537075819584806</v>
      </c>
    </row>
    <row r="19" spans="1:21" ht="12.75">
      <c r="A19" s="5">
        <f t="shared" si="4"/>
        <v>0.059500000000000004</v>
      </c>
      <c r="B19" s="2">
        <f t="shared" si="5"/>
        <v>210.26969685666018</v>
      </c>
      <c r="C19" s="2">
        <f t="shared" si="6"/>
        <v>13.161676112669507</v>
      </c>
      <c r="D19" s="3">
        <f t="shared" si="0"/>
        <v>106.57838922792617</v>
      </c>
      <c r="E19" s="3">
        <f t="shared" si="1"/>
        <v>67.48025372779914</v>
      </c>
      <c r="T19" s="2">
        <f t="shared" si="2"/>
        <v>7.378</v>
      </c>
      <c r="U19" s="9">
        <f t="shared" si="3"/>
        <v>1.6957233617472596</v>
      </c>
    </row>
    <row r="20" spans="1:21" ht="12.75">
      <c r="A20" s="5">
        <f t="shared" si="4"/>
        <v>0.068</v>
      </c>
      <c r="B20" s="2">
        <f t="shared" si="5"/>
        <v>203.07965355046878</v>
      </c>
      <c r="C20" s="2">
        <f t="shared" si="6"/>
        <v>14.890486985908009</v>
      </c>
      <c r="D20" s="3">
        <f t="shared" si="0"/>
        <v>117.63886466588018</v>
      </c>
      <c r="E20" s="3">
        <f t="shared" si="1"/>
        <v>65.83558167999627</v>
      </c>
      <c r="T20" s="2">
        <f t="shared" si="2"/>
        <v>8.432</v>
      </c>
      <c r="U20" s="9">
        <f t="shared" si="3"/>
        <v>1.6377391415360385</v>
      </c>
    </row>
    <row r="21" spans="1:21" ht="12.75">
      <c r="A21" s="5">
        <f t="shared" si="4"/>
        <v>0.07650000000000001</v>
      </c>
      <c r="B21" s="2">
        <f t="shared" si="5"/>
        <v>195.88961024427738</v>
      </c>
      <c r="C21" s="2">
        <f t="shared" si="6"/>
        <v>16.61929785914651</v>
      </c>
      <c r="D21" s="3">
        <f t="shared" si="0"/>
        <v>127.6580879194682</v>
      </c>
      <c r="E21" s="3">
        <f t="shared" si="1"/>
        <v>64.0109713626334</v>
      </c>
      <c r="T21" s="2">
        <f t="shared" si="2"/>
        <v>9.486</v>
      </c>
      <c r="U21" s="9">
        <f t="shared" si="3"/>
        <v>1.5797549213248177</v>
      </c>
    </row>
    <row r="22" spans="1:21" ht="12.75">
      <c r="A22" s="5">
        <f t="shared" si="4"/>
        <v>0.08500000000000002</v>
      </c>
      <c r="B22" s="2">
        <f t="shared" si="5"/>
        <v>188.69956693808598</v>
      </c>
      <c r="C22" s="2">
        <f t="shared" si="6"/>
        <v>18.34810873238501</v>
      </c>
      <c r="D22" s="3">
        <f t="shared" si="0"/>
        <v>136.63605898869022</v>
      </c>
      <c r="E22" s="3">
        <f t="shared" si="1"/>
        <v>62.05728565887698</v>
      </c>
      <c r="T22" s="2">
        <f t="shared" si="2"/>
        <v>10.540000000000003</v>
      </c>
      <c r="U22" s="9">
        <f t="shared" si="3"/>
        <v>1.5217707011135966</v>
      </c>
    </row>
    <row r="23" spans="1:21" ht="12.75">
      <c r="A23" s="5">
        <f t="shared" si="4"/>
        <v>0.09350000000000003</v>
      </c>
      <c r="B23" s="2">
        <f t="shared" si="5"/>
        <v>181.50952363189455</v>
      </c>
      <c r="C23" s="2">
        <f t="shared" si="6"/>
        <v>20.076919605623512</v>
      </c>
      <c r="D23" s="3">
        <f t="shared" si="0"/>
        <v>144.57277787354622</v>
      </c>
      <c r="E23" s="3">
        <f t="shared" si="1"/>
        <v>60.007868368848946</v>
      </c>
      <c r="T23" s="2">
        <f t="shared" si="2"/>
        <v>11.594000000000003</v>
      </c>
      <c r="U23" s="9">
        <f t="shared" si="3"/>
        <v>1.4637864809023755</v>
      </c>
    </row>
    <row r="24" spans="1:21" ht="12.75">
      <c r="A24" s="5">
        <f t="shared" si="4"/>
        <v>0.10200000000000004</v>
      </c>
      <c r="B24" s="2">
        <f t="shared" si="5"/>
        <v>174.31948032570315</v>
      </c>
      <c r="C24" s="2">
        <f t="shared" si="6"/>
        <v>21.805730478862017</v>
      </c>
      <c r="D24" s="3">
        <f t="shared" si="0"/>
        <v>151.4682445740362</v>
      </c>
      <c r="E24" s="3">
        <f t="shared" si="1"/>
        <v>57.88548898528687</v>
      </c>
      <c r="T24" s="2">
        <f t="shared" si="2"/>
        <v>12.648000000000005</v>
      </c>
      <c r="U24" s="9">
        <f t="shared" si="3"/>
        <v>1.4058022606911544</v>
      </c>
    </row>
    <row r="25" spans="1:21" ht="12.75">
      <c r="A25" s="5">
        <f t="shared" si="4"/>
        <v>0.11050000000000004</v>
      </c>
      <c r="B25" s="2">
        <f t="shared" si="5"/>
        <v>167.12943701951173</v>
      </c>
      <c r="C25" s="2">
        <f t="shared" si="6"/>
        <v>23.53454135210052</v>
      </c>
      <c r="D25" s="3">
        <f t="shared" si="0"/>
        <v>157.32245909016015</v>
      </c>
      <c r="E25" s="3">
        <f t="shared" si="1"/>
        <v>55.706226554569724</v>
      </c>
      <c r="T25" s="2">
        <f t="shared" si="2"/>
        <v>13.702000000000005</v>
      </c>
      <c r="U25" s="9">
        <f t="shared" si="3"/>
        <v>1.3478180404799334</v>
      </c>
    </row>
    <row r="26" spans="1:21" ht="12.75">
      <c r="A26" s="5">
        <f t="shared" si="4"/>
        <v>0.11900000000000005</v>
      </c>
      <c r="B26" s="2">
        <f t="shared" si="5"/>
        <v>159.93939371332033</v>
      </c>
      <c r="C26" s="2">
        <f t="shared" si="6"/>
        <v>25.26335222533902</v>
      </c>
      <c r="D26" s="3">
        <f t="shared" si="0"/>
        <v>162.13542142191815</v>
      </c>
      <c r="E26" s="3">
        <f t="shared" si="1"/>
        <v>53.48175886548193</v>
      </c>
      <c r="T26" s="2">
        <f t="shared" si="2"/>
        <v>14.756000000000006</v>
      </c>
      <c r="U26" s="9">
        <f t="shared" si="3"/>
        <v>1.2898338202687123</v>
      </c>
    </row>
    <row r="27" spans="1:21" ht="12.75">
      <c r="A27" s="5">
        <f t="shared" si="4"/>
        <v>0.12750000000000006</v>
      </c>
      <c r="B27" s="2">
        <f t="shared" si="5"/>
        <v>152.74935040712893</v>
      </c>
      <c r="C27" s="2">
        <f t="shared" si="6"/>
        <v>26.99216309857752</v>
      </c>
      <c r="D27" s="3">
        <f t="shared" si="0"/>
        <v>165.90713156931014</v>
      </c>
      <c r="E27" s="3">
        <f t="shared" si="1"/>
        <v>51.22077192165128</v>
      </c>
      <c r="T27" s="2">
        <f t="shared" si="2"/>
        <v>15.810000000000008</v>
      </c>
      <c r="U27" s="9">
        <f t="shared" si="3"/>
        <v>1.2318496000574914</v>
      </c>
    </row>
    <row r="28" spans="1:21" ht="12.75">
      <c r="A28" s="5">
        <f t="shared" si="4"/>
        <v>0.13600000000000007</v>
      </c>
      <c r="B28" s="2">
        <f t="shared" si="5"/>
        <v>145.5593071009375</v>
      </c>
      <c r="C28" s="2">
        <f t="shared" si="6"/>
        <v>28.720973971816026</v>
      </c>
      <c r="D28" s="3">
        <f t="shared" si="0"/>
        <v>168.63758953233608</v>
      </c>
      <c r="E28" s="3">
        <f t="shared" si="1"/>
        <v>48.92986036900554</v>
      </c>
      <c r="T28" s="2">
        <f t="shared" si="2"/>
        <v>16.864000000000008</v>
      </c>
      <c r="U28" s="9">
        <f t="shared" si="3"/>
        <v>1.1738653798462702</v>
      </c>
    </row>
    <row r="29" spans="1:21" ht="12.75">
      <c r="A29" s="5">
        <f t="shared" si="4"/>
        <v>0.14450000000000007</v>
      </c>
      <c r="B29" s="2">
        <f t="shared" si="5"/>
        <v>138.36926379474608</v>
      </c>
      <c r="C29" s="2">
        <f t="shared" si="6"/>
        <v>30.449784845054527</v>
      </c>
      <c r="D29" s="3">
        <f t="shared" si="0"/>
        <v>170.32679531099603</v>
      </c>
      <c r="E29" s="3">
        <f t="shared" si="1"/>
        <v>46.614121188297844</v>
      </c>
      <c r="T29" s="2">
        <f t="shared" si="2"/>
        <v>17.91800000000001</v>
      </c>
      <c r="U29" s="9">
        <f t="shared" si="3"/>
        <v>1.115881159635049</v>
      </c>
    </row>
    <row r="30" spans="1:21" ht="12.75">
      <c r="A30" s="5">
        <f t="shared" si="4"/>
        <v>0.15300000000000008</v>
      </c>
      <c r="B30" s="2">
        <f t="shared" si="5"/>
        <v>131.1792204885547</v>
      </c>
      <c r="C30" s="2">
        <f t="shared" si="6"/>
        <v>32.17859571829303</v>
      </c>
      <c r="D30" s="3">
        <f t="shared" si="0"/>
        <v>170.97474890529003</v>
      </c>
      <c r="E30" s="3">
        <f t="shared" si="1"/>
        <v>44.27755600909518</v>
      </c>
      <c r="T30" s="2">
        <f t="shared" si="2"/>
        <v>18.97200000000001</v>
      </c>
      <c r="U30" s="9">
        <f t="shared" si="3"/>
        <v>1.0578969394238282</v>
      </c>
    </row>
    <row r="31" spans="1:21" ht="12.75">
      <c r="A31" s="5">
        <f t="shared" si="4"/>
        <v>0.1615000000000001</v>
      </c>
      <c r="B31" s="2">
        <f t="shared" si="5"/>
        <v>123.98917718236328</v>
      </c>
      <c r="C31" s="2">
        <f t="shared" si="6"/>
        <v>33.90740659153153</v>
      </c>
      <c r="D31" s="3">
        <f t="shared" si="0"/>
        <v>170.58145031521795</v>
      </c>
      <c r="E31" s="3">
        <f t="shared" si="1"/>
        <v>41.92335034892276</v>
      </c>
      <c r="T31" s="2">
        <f t="shared" si="2"/>
        <v>20.02600000000001</v>
      </c>
      <c r="U31" s="9">
        <f t="shared" si="3"/>
        <v>0.999912719212607</v>
      </c>
    </row>
    <row r="32" spans="1:21" ht="12.75">
      <c r="A32" s="5">
        <f t="shared" si="4"/>
        <v>0.1700000000000001</v>
      </c>
      <c r="B32" s="2">
        <f t="shared" si="5"/>
        <v>116.79913387617188</v>
      </c>
      <c r="C32" s="2">
        <f t="shared" si="6"/>
        <v>35.63621746477004</v>
      </c>
      <c r="D32" s="3">
        <f t="shared" si="0"/>
        <v>169.1468995407799</v>
      </c>
      <c r="E32" s="3">
        <f t="shared" si="1"/>
        <v>39.55407157245727</v>
      </c>
      <c r="T32" s="2">
        <f t="shared" si="2"/>
        <v>21.080000000000013</v>
      </c>
      <c r="U32" s="9">
        <f t="shared" si="3"/>
        <v>0.9419284990013861</v>
      </c>
    </row>
    <row r="33" spans="1:21" ht="12.75">
      <c r="A33" s="5">
        <f t="shared" si="4"/>
        <v>0.1785000000000001</v>
      </c>
      <c r="B33" s="2">
        <f t="shared" si="5"/>
        <v>109.60909056998045</v>
      </c>
      <c r="C33" s="2">
        <f t="shared" si="6"/>
        <v>37.36502833800854</v>
      </c>
      <c r="D33" s="3">
        <f t="shared" si="0"/>
        <v>166.6710965819758</v>
      </c>
      <c r="E33" s="3">
        <f t="shared" si="1"/>
        <v>37.171811895481746</v>
      </c>
      <c r="T33" s="2">
        <f t="shared" si="2"/>
        <v>22.134000000000015</v>
      </c>
      <c r="U33" s="9">
        <f t="shared" si="3"/>
        <v>0.8839442787901649</v>
      </c>
    </row>
    <row r="34" spans="1:21" ht="12.75">
      <c r="A34" s="5">
        <f t="shared" si="4"/>
        <v>0.1870000000000001</v>
      </c>
      <c r="B34" s="2">
        <f t="shared" si="5"/>
        <v>102.41904726378905</v>
      </c>
      <c r="C34" s="2">
        <f t="shared" si="6"/>
        <v>39.093839211247044</v>
      </c>
      <c r="D34" s="3">
        <f t="shared" si="0"/>
        <v>163.15404143880576</v>
      </c>
      <c r="E34" s="3">
        <f t="shared" si="1"/>
        <v>34.77829344524687</v>
      </c>
      <c r="T34" s="2">
        <f t="shared" si="2"/>
        <v>23.188000000000013</v>
      </c>
      <c r="U34" s="9">
        <f t="shared" si="3"/>
        <v>0.825960058578944</v>
      </c>
    </row>
    <row r="35" spans="1:21" ht="12.75">
      <c r="A35" s="5">
        <f t="shared" si="4"/>
        <v>0.19550000000000012</v>
      </c>
      <c r="B35" s="2">
        <f t="shared" si="5"/>
        <v>95.22900395759763</v>
      </c>
      <c r="C35" s="2">
        <f t="shared" si="6"/>
        <v>40.82265008448554</v>
      </c>
      <c r="D35" s="3">
        <f t="shared" si="0"/>
        <v>158.59573411126965</v>
      </c>
      <c r="E35" s="3">
        <f t="shared" si="1"/>
        <v>32.37494662543218</v>
      </c>
      <c r="T35" s="2">
        <f t="shared" si="2"/>
        <v>24.242000000000015</v>
      </c>
      <c r="U35" s="9">
        <f t="shared" si="3"/>
        <v>0.7679758383677228</v>
      </c>
    </row>
    <row r="36" spans="1:21" ht="12.75">
      <c r="A36" s="5">
        <f t="shared" si="4"/>
        <v>0.20400000000000013</v>
      </c>
      <c r="B36" s="2">
        <f t="shared" si="5"/>
        <v>88.0389606514062</v>
      </c>
      <c r="C36" s="2">
        <f t="shared" si="6"/>
        <v>42.551460957724046</v>
      </c>
      <c r="D36" s="3">
        <f t="shared" si="0"/>
        <v>152.99617459936755</v>
      </c>
      <c r="E36" s="3">
        <f t="shared" si="1"/>
        <v>29.962969377904773</v>
      </c>
      <c r="T36" s="2">
        <f t="shared" si="2"/>
        <v>25.296000000000017</v>
      </c>
      <c r="U36" s="9">
        <f t="shared" si="3"/>
        <v>0.7099916181565016</v>
      </c>
    </row>
    <row r="37" spans="1:21" ht="12.75">
      <c r="A37" s="5">
        <f t="shared" si="4"/>
        <v>0.21250000000000013</v>
      </c>
      <c r="B37" s="2">
        <f t="shared" si="5"/>
        <v>80.8489173452148</v>
      </c>
      <c r="C37" s="2">
        <f t="shared" si="6"/>
        <v>44.28027183096255</v>
      </c>
      <c r="D37" s="3">
        <f t="shared" si="0"/>
        <v>146.35536290309946</v>
      </c>
      <c r="E37" s="3">
        <f t="shared" si="1"/>
        <v>27.54337256212782</v>
      </c>
      <c r="T37" s="2">
        <f t="shared" si="2"/>
        <v>26.350000000000016</v>
      </c>
      <c r="U37" s="9">
        <f t="shared" si="3"/>
        <v>0.6520073979452806</v>
      </c>
    </row>
    <row r="38" spans="1:21" ht="12.75">
      <c r="A38" s="5">
        <f t="shared" si="4"/>
        <v>0.22100000000000014</v>
      </c>
      <c r="B38" s="2">
        <f t="shared" si="5"/>
        <v>73.6588740390234</v>
      </c>
      <c r="C38" s="2">
        <f t="shared" si="6"/>
        <v>46.00908270420105</v>
      </c>
      <c r="D38" s="3">
        <f t="shared" si="0"/>
        <v>138.6732990224654</v>
      </c>
      <c r="E38" s="3">
        <f t="shared" si="1"/>
        <v>25.11701510366547</v>
      </c>
      <c r="T38" s="2">
        <f t="shared" si="2"/>
        <v>27.404000000000018</v>
      </c>
      <c r="U38" s="9">
        <f t="shared" si="3"/>
        <v>0.5940231777340597</v>
      </c>
    </row>
    <row r="39" spans="1:21" ht="12.75">
      <c r="A39" s="5">
        <f t="shared" si="4"/>
        <v>0.22950000000000015</v>
      </c>
      <c r="B39" s="2">
        <f t="shared" si="5"/>
        <v>66.46883073283198</v>
      </c>
      <c r="C39" s="2">
        <f t="shared" si="6"/>
        <v>47.73789357743955</v>
      </c>
      <c r="D39" s="3">
        <f t="shared" si="0"/>
        <v>129.94998295746524</v>
      </c>
      <c r="E39" s="3">
        <f t="shared" si="1"/>
        <v>22.684631505343987</v>
      </c>
      <c r="T39" s="2">
        <f t="shared" si="2"/>
        <v>28.45800000000002</v>
      </c>
      <c r="U39" s="9">
        <f t="shared" si="3"/>
        <v>0.5360389575228385</v>
      </c>
    </row>
    <row r="40" spans="1:21" ht="12.75">
      <c r="A40" s="5">
        <f t="shared" si="4"/>
        <v>0.23800000000000016</v>
      </c>
      <c r="B40" s="2">
        <f t="shared" si="5"/>
        <v>59.27878742664058</v>
      </c>
      <c r="C40" s="2">
        <f t="shared" si="6"/>
        <v>49.46670445067806</v>
      </c>
      <c r="D40" s="3">
        <f t="shared" si="0"/>
        <v>120.18541470809915</v>
      </c>
      <c r="E40" s="3">
        <f t="shared" si="1"/>
        <v>20.246853589490826</v>
      </c>
      <c r="T40" s="2">
        <f t="shared" si="2"/>
        <v>29.512000000000018</v>
      </c>
      <c r="U40" s="9">
        <f t="shared" si="3"/>
        <v>0.4780547373116176</v>
      </c>
    </row>
    <row r="41" spans="1:21" ht="12.75">
      <c r="A41" s="5">
        <f t="shared" si="4"/>
        <v>0.24650000000000016</v>
      </c>
      <c r="B41" s="2">
        <f t="shared" si="5"/>
        <v>52.08874412044915</v>
      </c>
      <c r="C41" s="2">
        <f t="shared" si="6"/>
        <v>51.19551532391656</v>
      </c>
      <c r="D41" s="3">
        <f t="shared" si="0"/>
        <v>109.379594274367</v>
      </c>
      <c r="E41" s="3">
        <f t="shared" si="1"/>
        <v>17.804227834918237</v>
      </c>
      <c r="T41" s="2">
        <f t="shared" si="2"/>
        <v>30.56600000000002</v>
      </c>
      <c r="U41" s="9">
        <f t="shared" si="3"/>
        <v>0.4200705171003964</v>
      </c>
    </row>
    <row r="42" spans="1:21" ht="12.75">
      <c r="A42" s="5">
        <f t="shared" si="4"/>
        <v>0.25500000000000017</v>
      </c>
      <c r="B42" s="2">
        <f t="shared" si="5"/>
        <v>44.89870081425778</v>
      </c>
      <c r="C42" s="2">
        <f t="shared" si="6"/>
        <v>52.92432619715506</v>
      </c>
      <c r="D42" s="3">
        <f t="shared" si="0"/>
        <v>97.53252165626895</v>
      </c>
      <c r="E42" s="3">
        <f t="shared" si="1"/>
        <v>15.357229315957388</v>
      </c>
      <c r="T42" s="2">
        <f t="shared" si="2"/>
        <v>31.620000000000022</v>
      </c>
      <c r="U42" s="9">
        <f t="shared" si="3"/>
        <v>0.36208629688917565</v>
      </c>
    </row>
    <row r="43" spans="1:21" ht="12.75">
      <c r="A43" s="5">
        <f t="shared" si="4"/>
        <v>0.2635000000000002</v>
      </c>
      <c r="B43" s="2">
        <f t="shared" si="5"/>
        <v>37.70865750806635</v>
      </c>
      <c r="C43" s="2">
        <f t="shared" si="6"/>
        <v>54.65313707039356</v>
      </c>
      <c r="D43" s="3">
        <f t="shared" si="0"/>
        <v>84.6441968538048</v>
      </c>
      <c r="E43" s="3">
        <f t="shared" si="1"/>
        <v>12.906272995940224</v>
      </c>
      <c r="T43" s="2">
        <f t="shared" si="2"/>
        <v>32.67400000000002</v>
      </c>
      <c r="U43" s="9">
        <f t="shared" si="3"/>
        <v>0.30410207667795447</v>
      </c>
    </row>
    <row r="44" spans="1:21" ht="12.75">
      <c r="A44" s="5">
        <f t="shared" si="4"/>
        <v>0.2720000000000002</v>
      </c>
      <c r="B44" s="2">
        <f t="shared" si="5"/>
        <v>30.518614201874925</v>
      </c>
      <c r="C44" s="2">
        <f t="shared" si="6"/>
        <v>56.38194794363207</v>
      </c>
      <c r="D44" s="3">
        <f t="shared" si="0"/>
        <v>70.71461986697462</v>
      </c>
      <c r="E44" s="3">
        <f t="shared" si="1"/>
        <v>10.45172294296389</v>
      </c>
      <c r="T44" s="2">
        <f t="shared" si="2"/>
        <v>33.72800000000002</v>
      </c>
      <c r="U44" s="9">
        <f t="shared" si="3"/>
        <v>0.24611785646673326</v>
      </c>
    </row>
    <row r="45" spans="1:21" ht="12.75">
      <c r="A45" s="5">
        <f t="shared" si="4"/>
        <v>0.2805000000000002</v>
      </c>
      <c r="B45" s="2">
        <f t="shared" si="5"/>
        <v>23.328570895683555</v>
      </c>
      <c r="C45" s="2">
        <f t="shared" si="6"/>
        <v>58.110758816870565</v>
      </c>
      <c r="D45" s="3">
        <f t="shared" si="0"/>
        <v>55.74379069577857</v>
      </c>
      <c r="E45" s="3">
        <f t="shared" si="1"/>
        <v>7.9938999006260865</v>
      </c>
      <c r="T45" s="2">
        <f t="shared" si="2"/>
        <v>34.782000000000025</v>
      </c>
      <c r="U45" s="9">
        <f t="shared" si="3"/>
        <v>0.18813363625551255</v>
      </c>
    </row>
    <row r="46" spans="1:21" ht="12.75">
      <c r="A46" s="5">
        <f t="shared" si="4"/>
        <v>0.2890000000000002</v>
      </c>
      <c r="B46" s="2">
        <f t="shared" si="5"/>
        <v>16.138527589492128</v>
      </c>
      <c r="C46" s="2">
        <f t="shared" si="6"/>
        <v>59.839569690109066</v>
      </c>
      <c r="D46" s="3">
        <f t="shared" si="0"/>
        <v>39.731709340216376</v>
      </c>
      <c r="E46" s="3">
        <f t="shared" si="1"/>
        <v>5.5330875464143565</v>
      </c>
      <c r="T46" s="2">
        <f t="shared" si="2"/>
        <v>35.83600000000003</v>
      </c>
      <c r="U46" s="9">
        <f t="shared" si="3"/>
        <v>0.13014941604429137</v>
      </c>
    </row>
    <row r="47" spans="1:21" ht="12.75">
      <c r="A47" s="5">
        <f t="shared" si="4"/>
        <v>0.2975000000000002</v>
      </c>
      <c r="B47" s="2">
        <f t="shared" si="5"/>
        <v>8.9484842833007</v>
      </c>
      <c r="C47" s="2">
        <f t="shared" si="6"/>
        <v>61.568380563347574</v>
      </c>
      <c r="D47" s="3">
        <f t="shared" si="0"/>
        <v>22.67837580028818</v>
      </c>
      <c r="E47" s="3">
        <f t="shared" si="1"/>
        <v>3.0695376957000473</v>
      </c>
      <c r="T47" s="2">
        <f t="shared" si="2"/>
        <v>36.89000000000003</v>
      </c>
      <c r="U47" s="9">
        <f t="shared" si="3"/>
        <v>0.07216519583307017</v>
      </c>
    </row>
    <row r="48" spans="1:21" ht="12.75">
      <c r="A48" s="5">
        <f>0.4177*0.73756</f>
        <v>0.30807881200000004</v>
      </c>
      <c r="B48" s="2">
        <v>0</v>
      </c>
      <c r="C48" s="2">
        <v>63.72</v>
      </c>
      <c r="D48" s="3">
        <f t="shared" si="0"/>
        <v>0</v>
      </c>
      <c r="E48" s="3">
        <f t="shared" si="1"/>
        <v>0</v>
      </c>
      <c r="T48" s="2">
        <f t="shared" si="2"/>
        <v>38.201772688000005</v>
      </c>
      <c r="U48" s="9">
        <f t="shared" si="3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E48"/>
  <sheetViews>
    <sheetView zoomScalePageLayoutView="0" workbookViewId="0" topLeftCell="A17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15800/60</f>
        <v>263.3333333333333</v>
      </c>
      <c r="C12" s="2">
        <v>0.8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A12+0.0053</f>
        <v>0.0053</v>
      </c>
      <c r="B13" s="2">
        <f>$B$12-$B$12*A13/$A$48</f>
        <v>256.09095495495495</v>
      </c>
      <c r="C13" s="2">
        <f>($C$48-$C$12)*A13/$A$48+$C$12</f>
        <v>1.7955978378378379</v>
      </c>
      <c r="D13" s="3">
        <f aca="true" t="shared" si="0" ref="D13:D48">2*PI()*A13*B13*1.3558</f>
        <v>11.56233656905958</v>
      </c>
      <c r="E13" s="3">
        <f aca="true" t="shared" si="1" ref="E13:E48">D13/(C13*12)*100</f>
        <v>53.66057070896567</v>
      </c>
    </row>
    <row r="14" spans="1:5" ht="12.75">
      <c r="A14" s="5">
        <f aca="true" t="shared" si="2" ref="A14:A47">A13+0.0053</f>
        <v>0.0106</v>
      </c>
      <c r="B14" s="2">
        <f aca="true" t="shared" si="3" ref="B14:B47">$B$12-$B$12*A14/$A$48</f>
        <v>248.84857657657656</v>
      </c>
      <c r="C14" s="2">
        <f aca="true" t="shared" si="4" ref="C14:C47">($C$48-$C$12)*A14/$A$48+$C$12</f>
        <v>2.7911956756756755</v>
      </c>
      <c r="D14" s="3">
        <f t="shared" si="0"/>
        <v>22.47069598858633</v>
      </c>
      <c r="E14" s="3">
        <f t="shared" si="1"/>
        <v>67.08802307797941</v>
      </c>
    </row>
    <row r="15" spans="1:5" ht="12.75">
      <c r="A15" s="5">
        <f t="shared" si="2"/>
        <v>0.0159</v>
      </c>
      <c r="B15" s="2">
        <f t="shared" si="3"/>
        <v>241.60619819819817</v>
      </c>
      <c r="C15" s="2">
        <f t="shared" si="4"/>
        <v>3.786793513513514</v>
      </c>
      <c r="D15" s="3">
        <f t="shared" si="0"/>
        <v>32.725078258580254</v>
      </c>
      <c r="E15" s="3">
        <f t="shared" si="1"/>
        <v>72.01580559251045</v>
      </c>
    </row>
    <row r="16" spans="1:5" ht="12.75">
      <c r="A16" s="5">
        <f t="shared" si="2"/>
        <v>0.0212</v>
      </c>
      <c r="B16" s="2">
        <f t="shared" si="3"/>
        <v>234.3638198198198</v>
      </c>
      <c r="C16" s="2">
        <f t="shared" si="4"/>
        <v>4.782391351351351</v>
      </c>
      <c r="D16" s="3">
        <f t="shared" si="0"/>
        <v>42.32548337904135</v>
      </c>
      <c r="E16" s="3">
        <f t="shared" si="1"/>
        <v>73.75229996439877</v>
      </c>
    </row>
    <row r="17" spans="1:5" ht="12.75">
      <c r="A17" s="5">
        <f t="shared" si="2"/>
        <v>0.0265</v>
      </c>
      <c r="B17" s="2">
        <f t="shared" si="3"/>
        <v>227.12144144144142</v>
      </c>
      <c r="C17" s="2">
        <f t="shared" si="4"/>
        <v>5.777989189189189</v>
      </c>
      <c r="D17" s="3">
        <f t="shared" si="0"/>
        <v>51.271911349969606</v>
      </c>
      <c r="E17" s="3">
        <f t="shared" si="1"/>
        <v>73.94716638027677</v>
      </c>
    </row>
    <row r="18" spans="1:5" ht="12.75">
      <c r="A18" s="5">
        <f t="shared" si="2"/>
        <v>0.0318</v>
      </c>
      <c r="B18" s="2">
        <f t="shared" si="3"/>
        <v>219.87906306306303</v>
      </c>
      <c r="C18" s="2">
        <f t="shared" si="4"/>
        <v>6.773587027027028</v>
      </c>
      <c r="D18" s="3">
        <f t="shared" si="0"/>
        <v>59.56436217136505</v>
      </c>
      <c r="E18" s="3">
        <f t="shared" si="1"/>
        <v>73.28018120691885</v>
      </c>
    </row>
    <row r="19" spans="1:5" ht="12.75">
      <c r="A19" s="5">
        <f t="shared" si="2"/>
        <v>0.0371</v>
      </c>
      <c r="B19" s="2">
        <f t="shared" si="3"/>
        <v>212.63668468468467</v>
      </c>
      <c r="C19" s="2">
        <f t="shared" si="4"/>
        <v>7.769184864864865</v>
      </c>
      <c r="D19" s="3">
        <f t="shared" si="0"/>
        <v>67.20283584322765</v>
      </c>
      <c r="E19" s="3">
        <f t="shared" si="1"/>
        <v>72.08267556607278</v>
      </c>
    </row>
    <row r="20" spans="1:5" ht="12.75">
      <c r="A20" s="5">
        <f t="shared" si="2"/>
        <v>0.0424</v>
      </c>
      <c r="B20" s="2">
        <f t="shared" si="3"/>
        <v>205.3943063063063</v>
      </c>
      <c r="C20" s="2">
        <f t="shared" si="4"/>
        <v>8.764782702702703</v>
      </c>
      <c r="D20" s="3">
        <f t="shared" si="0"/>
        <v>74.18733236555744</v>
      </c>
      <c r="E20" s="3">
        <f t="shared" si="1"/>
        <v>70.53543603794562</v>
      </c>
    </row>
    <row r="21" spans="1:5" ht="12.75">
      <c r="A21" s="5">
        <f t="shared" si="2"/>
        <v>0.0477</v>
      </c>
      <c r="B21" s="2">
        <f t="shared" si="3"/>
        <v>198.15192792792791</v>
      </c>
      <c r="C21" s="2">
        <f t="shared" si="4"/>
        <v>9.760380540540542</v>
      </c>
      <c r="D21" s="3">
        <f t="shared" si="0"/>
        <v>80.51785173835438</v>
      </c>
      <c r="E21" s="3">
        <f t="shared" si="1"/>
        <v>68.74548538682899</v>
      </c>
    </row>
    <row r="22" spans="1:5" ht="12.75">
      <c r="A22" s="5">
        <f t="shared" si="2"/>
        <v>0.053</v>
      </c>
      <c r="B22" s="2">
        <f t="shared" si="3"/>
        <v>190.90954954954952</v>
      </c>
      <c r="C22" s="2">
        <f t="shared" si="4"/>
        <v>10.755978378378378</v>
      </c>
      <c r="D22" s="3">
        <f t="shared" si="0"/>
        <v>86.19439396161849</v>
      </c>
      <c r="E22" s="3">
        <f t="shared" si="1"/>
        <v>66.78022129448657</v>
      </c>
    </row>
    <row r="23" spans="1:5" ht="12.75">
      <c r="A23" s="5">
        <f t="shared" si="2"/>
        <v>0.0583</v>
      </c>
      <c r="B23" s="2">
        <f t="shared" si="3"/>
        <v>183.66717117117116</v>
      </c>
      <c r="C23" s="2">
        <f t="shared" si="4"/>
        <v>11.751576216216218</v>
      </c>
      <c r="D23" s="3">
        <f t="shared" si="0"/>
        <v>91.21695903534979</v>
      </c>
      <c r="E23" s="3">
        <f t="shared" si="1"/>
        <v>64.68420161762202</v>
      </c>
    </row>
    <row r="24" spans="1:5" ht="12.75">
      <c r="A24" s="5">
        <f t="shared" si="2"/>
        <v>0.0636</v>
      </c>
      <c r="B24" s="2">
        <f t="shared" si="3"/>
        <v>176.42479279279277</v>
      </c>
      <c r="C24" s="2">
        <f t="shared" si="4"/>
        <v>12.747174054054057</v>
      </c>
      <c r="D24" s="3">
        <f t="shared" si="0"/>
        <v>95.58554695954827</v>
      </c>
      <c r="E24" s="3">
        <f t="shared" si="1"/>
        <v>62.488063729668156</v>
      </c>
    </row>
    <row r="25" spans="1:5" ht="12.75">
      <c r="A25" s="5">
        <f t="shared" si="2"/>
        <v>0.0689</v>
      </c>
      <c r="B25" s="2">
        <f t="shared" si="3"/>
        <v>169.1824144144144</v>
      </c>
      <c r="C25" s="2">
        <f t="shared" si="4"/>
        <v>13.742771891891895</v>
      </c>
      <c r="D25" s="3">
        <f t="shared" si="0"/>
        <v>99.30015773421391</v>
      </c>
      <c r="E25" s="3">
        <f t="shared" si="1"/>
        <v>60.21356688165657</v>
      </c>
    </row>
    <row r="26" spans="1:5" ht="12.75">
      <c r="A26" s="5">
        <f t="shared" si="2"/>
        <v>0.0742</v>
      </c>
      <c r="B26" s="2">
        <f t="shared" si="3"/>
        <v>161.94003603603602</v>
      </c>
      <c r="C26" s="2">
        <f t="shared" si="4"/>
        <v>14.738369729729731</v>
      </c>
      <c r="D26" s="3">
        <f t="shared" si="0"/>
        <v>102.36079135934669</v>
      </c>
      <c r="E26" s="3">
        <f t="shared" si="1"/>
        <v>57.87659085119618</v>
      </c>
    </row>
    <row r="27" spans="1:5" ht="12.75">
      <c r="A27" s="5">
        <f t="shared" si="2"/>
        <v>0.0795</v>
      </c>
      <c r="B27" s="2">
        <f t="shared" si="3"/>
        <v>154.69765765765766</v>
      </c>
      <c r="C27" s="2">
        <f t="shared" si="4"/>
        <v>15.73396756756757</v>
      </c>
      <c r="D27" s="3">
        <f t="shared" si="0"/>
        <v>104.76744783494668</v>
      </c>
      <c r="E27" s="3">
        <f t="shared" si="1"/>
        <v>55.48899611887248</v>
      </c>
    </row>
    <row r="28" spans="1:5" ht="12.75">
      <c r="A28" s="5">
        <f t="shared" si="2"/>
        <v>0.0848</v>
      </c>
      <c r="B28" s="2">
        <f t="shared" si="3"/>
        <v>147.45527927927927</v>
      </c>
      <c r="C28" s="2">
        <f t="shared" si="4"/>
        <v>16.729565405405406</v>
      </c>
      <c r="D28" s="3">
        <f t="shared" si="0"/>
        <v>106.52012716101383</v>
      </c>
      <c r="E28" s="3">
        <f t="shared" si="1"/>
        <v>53.05981983578438</v>
      </c>
    </row>
    <row r="29" spans="1:5" ht="12.75">
      <c r="A29" s="5">
        <f t="shared" si="2"/>
        <v>0.0901</v>
      </c>
      <c r="B29" s="2">
        <f t="shared" si="3"/>
        <v>140.21290090090088</v>
      </c>
      <c r="C29" s="2">
        <f t="shared" si="4"/>
        <v>17.725163243243244</v>
      </c>
      <c r="D29" s="3">
        <f t="shared" si="0"/>
        <v>107.61882933754814</v>
      </c>
      <c r="E29" s="3">
        <f t="shared" si="1"/>
        <v>50.596068736053326</v>
      </c>
    </row>
    <row r="30" spans="1:5" ht="12.75">
      <c r="A30" s="5">
        <f t="shared" si="2"/>
        <v>0.0954</v>
      </c>
      <c r="B30" s="2">
        <f t="shared" si="3"/>
        <v>132.97052252252251</v>
      </c>
      <c r="C30" s="2">
        <f t="shared" si="4"/>
        <v>18.720761081081083</v>
      </c>
      <c r="D30" s="3">
        <f t="shared" si="0"/>
        <v>108.06355436454962</v>
      </c>
      <c r="E30" s="3">
        <f t="shared" si="1"/>
        <v>48.10325903975355</v>
      </c>
    </row>
    <row r="31" spans="1:5" ht="12.75">
      <c r="A31" s="5">
        <f t="shared" si="2"/>
        <v>0.1007</v>
      </c>
      <c r="B31" s="2">
        <f t="shared" si="3"/>
        <v>125.72814414414415</v>
      </c>
      <c r="C31" s="2">
        <f t="shared" si="4"/>
        <v>19.716358918918917</v>
      </c>
      <c r="D31" s="3">
        <f t="shared" si="0"/>
        <v>107.8543022420183</v>
      </c>
      <c r="E31" s="3">
        <f t="shared" si="1"/>
        <v>45.585792778117124</v>
      </c>
    </row>
    <row r="32" spans="1:5" ht="12.75">
      <c r="A32" s="5">
        <f t="shared" si="2"/>
        <v>0.106</v>
      </c>
      <c r="B32" s="2">
        <f t="shared" si="3"/>
        <v>118.48576576576576</v>
      </c>
      <c r="C32" s="2">
        <f t="shared" si="4"/>
        <v>20.711956756756756</v>
      </c>
      <c r="D32" s="3">
        <f t="shared" si="0"/>
        <v>106.99107296995413</v>
      </c>
      <c r="E32" s="3">
        <f t="shared" si="1"/>
        <v>43.04722558184939</v>
      </c>
    </row>
    <row r="33" spans="1:5" ht="12.75">
      <c r="A33" s="5">
        <f t="shared" si="2"/>
        <v>0.1113</v>
      </c>
      <c r="B33" s="2">
        <f t="shared" si="3"/>
        <v>111.2433873873874</v>
      </c>
      <c r="C33" s="2">
        <f t="shared" si="4"/>
        <v>21.707554594594598</v>
      </c>
      <c r="D33" s="3">
        <f t="shared" si="0"/>
        <v>105.47386654835717</v>
      </c>
      <c r="E33" s="3">
        <f t="shared" si="1"/>
        <v>40.49046077819579</v>
      </c>
    </row>
    <row r="34" spans="1:5" ht="12.75">
      <c r="A34" s="5">
        <f t="shared" si="2"/>
        <v>0.1166</v>
      </c>
      <c r="B34" s="2">
        <f t="shared" si="3"/>
        <v>104.00100900900901</v>
      </c>
      <c r="C34" s="2">
        <f t="shared" si="4"/>
        <v>22.703152432432436</v>
      </c>
      <c r="D34" s="3">
        <f t="shared" si="0"/>
        <v>103.30268297722732</v>
      </c>
      <c r="E34" s="3">
        <f t="shared" si="1"/>
        <v>37.917892417756256</v>
      </c>
    </row>
    <row r="35" spans="1:5" ht="12.75">
      <c r="A35" s="5">
        <f t="shared" si="2"/>
        <v>0.1219</v>
      </c>
      <c r="B35" s="2">
        <f t="shared" si="3"/>
        <v>96.75863063063062</v>
      </c>
      <c r="C35" s="2">
        <f t="shared" si="4"/>
        <v>23.698750270270267</v>
      </c>
      <c r="D35" s="3">
        <f t="shared" si="0"/>
        <v>100.47752225656464</v>
      </c>
      <c r="E35" s="3">
        <f t="shared" si="1"/>
        <v>35.33151224947792</v>
      </c>
    </row>
    <row r="36" spans="1:5" ht="12.75">
      <c r="A36" s="5">
        <f t="shared" si="2"/>
        <v>0.1272</v>
      </c>
      <c r="B36" s="2">
        <f t="shared" si="3"/>
        <v>89.51625225225223</v>
      </c>
      <c r="C36" s="2">
        <f t="shared" si="4"/>
        <v>24.694348108108112</v>
      </c>
      <c r="D36" s="3">
        <f t="shared" si="0"/>
        <v>96.99838438636917</v>
      </c>
      <c r="E36" s="3">
        <f t="shared" si="1"/>
        <v>32.732990818292016</v>
      </c>
    </row>
    <row r="37" spans="1:5" ht="12.75">
      <c r="A37" s="5">
        <f t="shared" si="2"/>
        <v>0.1325</v>
      </c>
      <c r="B37" s="2">
        <f t="shared" si="3"/>
        <v>82.27387387387387</v>
      </c>
      <c r="C37" s="2">
        <f t="shared" si="4"/>
        <v>25.68994594594595</v>
      </c>
      <c r="D37" s="3">
        <f t="shared" si="0"/>
        <v>92.86526936664087</v>
      </c>
      <c r="E37" s="3">
        <f t="shared" si="1"/>
        <v>30.123739705420842</v>
      </c>
    </row>
    <row r="38" spans="1:5" ht="12.75">
      <c r="A38" s="5">
        <f t="shared" si="2"/>
        <v>0.1378</v>
      </c>
      <c r="B38" s="2">
        <f t="shared" si="3"/>
        <v>75.0314954954955</v>
      </c>
      <c r="C38" s="2">
        <f t="shared" si="4"/>
        <v>26.68554378378379</v>
      </c>
      <c r="D38" s="3">
        <f t="shared" si="0"/>
        <v>88.07817719737976</v>
      </c>
      <c r="E38" s="3">
        <f t="shared" si="1"/>
        <v>27.504959836126364</v>
      </c>
    </row>
    <row r="39" spans="1:5" ht="12.75">
      <c r="A39" s="5">
        <f t="shared" si="2"/>
        <v>0.1431</v>
      </c>
      <c r="B39" s="2">
        <f t="shared" si="3"/>
        <v>67.78911711711712</v>
      </c>
      <c r="C39" s="2">
        <f t="shared" si="4"/>
        <v>27.681141621621624</v>
      </c>
      <c r="D39" s="3">
        <f t="shared" si="0"/>
        <v>82.63710787858577</v>
      </c>
      <c r="E39" s="3">
        <f t="shared" si="1"/>
        <v>24.877679362652643</v>
      </c>
    </row>
    <row r="40" spans="1:5" ht="12.75">
      <c r="A40" s="5">
        <f t="shared" si="2"/>
        <v>0.1484</v>
      </c>
      <c r="B40" s="2">
        <f t="shared" si="3"/>
        <v>60.54673873873875</v>
      </c>
      <c r="C40" s="2">
        <f t="shared" si="4"/>
        <v>28.676739459459462</v>
      </c>
      <c r="D40" s="3">
        <f t="shared" si="0"/>
        <v>76.542061410259</v>
      </c>
      <c r="E40" s="3">
        <f t="shared" si="1"/>
        <v>22.242783655857835</v>
      </c>
    </row>
    <row r="41" spans="1:5" ht="12.75">
      <c r="A41" s="5">
        <f t="shared" si="2"/>
        <v>0.1537</v>
      </c>
      <c r="B41" s="2">
        <f t="shared" si="3"/>
        <v>53.304360360360334</v>
      </c>
      <c r="C41" s="2">
        <f t="shared" si="4"/>
        <v>29.6723372972973</v>
      </c>
      <c r="D41" s="3">
        <f t="shared" si="0"/>
        <v>69.79303779239932</v>
      </c>
      <c r="E41" s="3">
        <f t="shared" si="1"/>
        <v>19.601039258979107</v>
      </c>
    </row>
    <row r="42" spans="1:5" ht="12.75">
      <c r="A42" s="5">
        <f t="shared" si="2"/>
        <v>0.159</v>
      </c>
      <c r="B42" s="2">
        <f t="shared" si="3"/>
        <v>46.061981981982</v>
      </c>
      <c r="C42" s="2">
        <f t="shared" si="4"/>
        <v>30.66793513513514</v>
      </c>
      <c r="D42" s="3">
        <f t="shared" si="0"/>
        <v>62.390037025006926</v>
      </c>
      <c r="E42" s="3">
        <f t="shared" si="1"/>
        <v>16.953113175615826</v>
      </c>
    </row>
    <row r="43" spans="1:5" ht="12.75">
      <c r="A43" s="5">
        <f t="shared" si="2"/>
        <v>0.1643</v>
      </c>
      <c r="B43" s="2">
        <f t="shared" si="3"/>
        <v>38.81960360360364</v>
      </c>
      <c r="C43" s="2">
        <f t="shared" si="4"/>
        <v>31.663532972972977</v>
      </c>
      <c r="D43" s="3">
        <f t="shared" si="0"/>
        <v>54.33305910808166</v>
      </c>
      <c r="E43" s="3">
        <f t="shared" si="1"/>
        <v>14.299588518875089</v>
      </c>
    </row>
    <row r="44" spans="1:5" ht="12.75">
      <c r="A44" s="5">
        <f t="shared" si="2"/>
        <v>0.1696</v>
      </c>
      <c r="B44" s="2">
        <f t="shared" si="3"/>
        <v>31.57722522522522</v>
      </c>
      <c r="C44" s="2">
        <f t="shared" si="4"/>
        <v>32.65913081081081</v>
      </c>
      <c r="D44" s="3">
        <f t="shared" si="0"/>
        <v>45.622104041623494</v>
      </c>
      <c r="E44" s="3">
        <f t="shared" si="1"/>
        <v>11.640977298177638</v>
      </c>
    </row>
    <row r="45" spans="1:5" ht="12.75">
      <c r="A45" s="5">
        <f t="shared" si="2"/>
        <v>0.1749</v>
      </c>
      <c r="B45" s="2">
        <f t="shared" si="3"/>
        <v>24.334846846846858</v>
      </c>
      <c r="C45" s="2">
        <f t="shared" si="4"/>
        <v>33.65472864864864</v>
      </c>
      <c r="D45" s="3">
        <f t="shared" si="0"/>
        <v>36.25717182563258</v>
      </c>
      <c r="E45" s="3">
        <f t="shared" si="1"/>
        <v>8.977730936454016</v>
      </c>
    </row>
    <row r="46" spans="1:5" ht="12.75">
      <c r="A46" s="5">
        <f t="shared" si="2"/>
        <v>0.1802</v>
      </c>
      <c r="B46" s="2">
        <f t="shared" si="3"/>
        <v>17.092468468468468</v>
      </c>
      <c r="C46" s="2">
        <f t="shared" si="4"/>
        <v>34.650326486486485</v>
      </c>
      <c r="D46" s="3">
        <f t="shared" si="0"/>
        <v>26.238262460108793</v>
      </c>
      <c r="E46" s="3">
        <f t="shared" si="1"/>
        <v>6.310248974215204</v>
      </c>
    </row>
    <row r="47" spans="1:5" ht="12.75">
      <c r="A47" s="5">
        <f t="shared" si="2"/>
        <v>0.1855</v>
      </c>
      <c r="B47" s="2">
        <f t="shared" si="3"/>
        <v>9.850090090090106</v>
      </c>
      <c r="C47" s="2">
        <f t="shared" si="4"/>
        <v>35.64592432432432</v>
      </c>
      <c r="D47" s="3">
        <f t="shared" si="0"/>
        <v>15.565375945052217</v>
      </c>
      <c r="E47" s="3">
        <f t="shared" si="1"/>
        <v>3.638886314984825</v>
      </c>
    </row>
    <row r="48" spans="1:5" ht="12.75">
      <c r="A48" s="5">
        <f>37/(12*16)</f>
        <v>0.19270833333333334</v>
      </c>
      <c r="B48" s="2">
        <v>0</v>
      </c>
      <c r="C48" s="2">
        <v>37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J57"/>
  <sheetViews>
    <sheetView zoomScalePageLayoutView="0" workbookViewId="0" topLeftCell="A26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54.768/60</f>
        <v>0.9128000000000001</v>
      </c>
      <c r="C12" s="2">
        <v>4.324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</f>
        <v>0.2</v>
      </c>
      <c r="B13" s="8">
        <f>$B$12-$B$12*A13/$A$48</f>
        <v>0.8882755507791511</v>
      </c>
      <c r="C13" s="2">
        <f>($C$48-$C$12)*A13/$A$48+$C$12</f>
        <v>4.7270628694250405</v>
      </c>
      <c r="D13" s="3">
        <f aca="true" t="shared" si="0" ref="D13:D48">2*PI()*A13*B13*1.3558</f>
        <v>1.513398162004936</v>
      </c>
      <c r="E13" s="3">
        <f aca="true" t="shared" si="1" ref="E13:E48">D13/(C13*12)*100</f>
        <v>2.6679677631567245</v>
      </c>
    </row>
    <row r="14" spans="1:5" ht="12.75">
      <c r="A14" s="5">
        <f aca="true" t="shared" si="2" ref="A14:A47">A13+0.2</f>
        <v>0.4</v>
      </c>
      <c r="B14" s="8">
        <f aca="true" t="shared" si="3" ref="B14:B47">$B$12-$B$12*A14/$A$48</f>
        <v>0.863751101558302</v>
      </c>
      <c r="C14" s="2">
        <f aca="true" t="shared" si="4" ref="C14:C47">($C$48-$C$12)*A14/$A$48+$C$12</f>
        <v>5.13012573885008</v>
      </c>
      <c r="D14" s="3">
        <f t="shared" si="0"/>
        <v>2.9432293354949666</v>
      </c>
      <c r="E14" s="3">
        <f t="shared" si="1"/>
        <v>4.780957110541005</v>
      </c>
    </row>
    <row r="15" spans="1:5" ht="12.75">
      <c r="A15" s="5">
        <f t="shared" si="2"/>
        <v>0.6000000000000001</v>
      </c>
      <c r="B15" s="8">
        <f t="shared" si="3"/>
        <v>0.839226652337453</v>
      </c>
      <c r="C15" s="2">
        <f t="shared" si="4"/>
        <v>5.533188608275121</v>
      </c>
      <c r="D15" s="3">
        <f t="shared" si="0"/>
        <v>4.289493520470092</v>
      </c>
      <c r="E15" s="3">
        <f t="shared" si="1"/>
        <v>6.460249571791467</v>
      </c>
    </row>
    <row r="16" spans="1:5" ht="12.75">
      <c r="A16" s="5">
        <f t="shared" si="2"/>
        <v>0.8</v>
      </c>
      <c r="B16" s="8">
        <f t="shared" si="3"/>
        <v>0.814702203116604</v>
      </c>
      <c r="C16" s="2">
        <f t="shared" si="4"/>
        <v>5.936251477700162</v>
      </c>
      <c r="D16" s="3">
        <f t="shared" si="0"/>
        <v>5.552190716930312</v>
      </c>
      <c r="E16" s="3">
        <f t="shared" si="1"/>
        <v>7.794187316394593</v>
      </c>
    </row>
    <row r="17" spans="1:5" ht="12.75">
      <c r="A17" s="5">
        <f t="shared" si="2"/>
        <v>1</v>
      </c>
      <c r="B17" s="8">
        <f t="shared" si="3"/>
        <v>0.7901777538957551</v>
      </c>
      <c r="C17" s="2">
        <f t="shared" si="4"/>
        <v>6.339314347125201</v>
      </c>
      <c r="D17" s="3">
        <f t="shared" si="0"/>
        <v>6.731320924875626</v>
      </c>
      <c r="E17" s="3">
        <f t="shared" si="1"/>
        <v>8.848644816938018</v>
      </c>
    </row>
    <row r="18" spans="1:5" ht="12.75">
      <c r="A18" s="5">
        <f t="shared" si="2"/>
        <v>1.2</v>
      </c>
      <c r="B18" s="8">
        <f t="shared" si="3"/>
        <v>0.765653304674906</v>
      </c>
      <c r="C18" s="2">
        <f t="shared" si="4"/>
        <v>6.742377216550242</v>
      </c>
      <c r="D18" s="3">
        <f t="shared" si="0"/>
        <v>7.826884144306035</v>
      </c>
      <c r="E18" s="3">
        <f t="shared" si="1"/>
        <v>9.673744503019027</v>
      </c>
    </row>
    <row r="19" spans="1:5" ht="12.75">
      <c r="A19" s="5">
        <f t="shared" si="2"/>
        <v>1.4</v>
      </c>
      <c r="B19" s="8">
        <f t="shared" si="3"/>
        <v>0.741128855454057</v>
      </c>
      <c r="C19" s="2">
        <f t="shared" si="4"/>
        <v>7.145440085975283</v>
      </c>
      <c r="D19" s="3">
        <f t="shared" si="0"/>
        <v>8.838880375221539</v>
      </c>
      <c r="E19" s="3">
        <f t="shared" si="1"/>
        <v>10.308299499249944</v>
      </c>
    </row>
    <row r="20" spans="1:5" ht="12.75">
      <c r="A20" s="5">
        <f t="shared" si="2"/>
        <v>1.5999999999999999</v>
      </c>
      <c r="B20" s="8">
        <f t="shared" si="3"/>
        <v>0.716604406233208</v>
      </c>
      <c r="C20" s="2">
        <f t="shared" si="4"/>
        <v>7.548502955400322</v>
      </c>
      <c r="D20" s="3">
        <f t="shared" si="0"/>
        <v>9.767309617622137</v>
      </c>
      <c r="E20" s="3">
        <f t="shared" si="1"/>
        <v>10.782833006018372</v>
      </c>
    </row>
    <row r="21" spans="1:5" ht="12.75">
      <c r="A21" s="5">
        <f t="shared" si="2"/>
        <v>1.7999999999999998</v>
      </c>
      <c r="B21" s="8">
        <f t="shared" si="3"/>
        <v>0.692079957012359</v>
      </c>
      <c r="C21" s="2">
        <f t="shared" si="4"/>
        <v>7.951565824825362</v>
      </c>
      <c r="D21" s="3">
        <f t="shared" si="0"/>
        <v>10.61217187150783</v>
      </c>
      <c r="E21" s="3">
        <f t="shared" si="1"/>
        <v>11.121679370344753</v>
      </c>
    </row>
    <row r="22" spans="1:5" ht="12.75">
      <c r="A22" s="5">
        <f t="shared" si="2"/>
        <v>1.9999999999999998</v>
      </c>
      <c r="B22" s="8">
        <f t="shared" si="3"/>
        <v>0.6675555077915101</v>
      </c>
      <c r="C22" s="2">
        <f t="shared" si="4"/>
        <v>8.354628694250403</v>
      </c>
      <c r="D22" s="3">
        <f t="shared" si="0"/>
        <v>11.373467136878617</v>
      </c>
      <c r="E22" s="3">
        <f t="shared" si="1"/>
        <v>11.344476969101928</v>
      </c>
    </row>
    <row r="23" spans="1:5" ht="12.75">
      <c r="A23" s="5">
        <f t="shared" si="2"/>
        <v>2.1999999999999997</v>
      </c>
      <c r="B23" s="8">
        <f t="shared" si="3"/>
        <v>0.643031058570661</v>
      </c>
      <c r="C23" s="2">
        <f t="shared" si="4"/>
        <v>8.757691563675444</v>
      </c>
      <c r="D23" s="3">
        <f t="shared" si="0"/>
        <v>12.0511954137345</v>
      </c>
      <c r="E23" s="3">
        <f t="shared" si="1"/>
        <v>11.467248842643675</v>
      </c>
    </row>
    <row r="24" spans="1:5" ht="12.75">
      <c r="A24" s="5">
        <f t="shared" si="2"/>
        <v>2.4</v>
      </c>
      <c r="B24" s="8">
        <f t="shared" si="3"/>
        <v>0.6185066093498119</v>
      </c>
      <c r="C24" s="2">
        <f t="shared" si="4"/>
        <v>9.160754433100484</v>
      </c>
      <c r="D24" s="3">
        <f t="shared" si="0"/>
        <v>12.645356702075476</v>
      </c>
      <c r="E24" s="3">
        <f t="shared" si="1"/>
        <v>11.503198048463586</v>
      </c>
    </row>
    <row r="25" spans="1:5" ht="12.75">
      <c r="A25" s="5">
        <f t="shared" si="2"/>
        <v>2.6</v>
      </c>
      <c r="B25" s="8">
        <f t="shared" si="3"/>
        <v>0.593982160128963</v>
      </c>
      <c r="C25" s="2">
        <f t="shared" si="4"/>
        <v>9.563817302525525</v>
      </c>
      <c r="D25" s="3">
        <f t="shared" si="0"/>
        <v>13.15595100190155</v>
      </c>
      <c r="E25" s="3">
        <f t="shared" si="1"/>
        <v>11.463301895875343</v>
      </c>
    </row>
    <row r="26" spans="1:5" ht="12.75">
      <c r="A26" s="5">
        <f t="shared" si="2"/>
        <v>2.8000000000000003</v>
      </c>
      <c r="B26" s="8">
        <f t="shared" si="3"/>
        <v>0.5694577109081139</v>
      </c>
      <c r="C26" s="2">
        <f t="shared" si="4"/>
        <v>9.966880171950566</v>
      </c>
      <c r="D26" s="3">
        <f t="shared" si="0"/>
        <v>13.582978313212715</v>
      </c>
      <c r="E26" s="3">
        <f t="shared" si="1"/>
        <v>11.35676199479051</v>
      </c>
    </row>
    <row r="27" spans="1:5" ht="12.75">
      <c r="A27" s="5">
        <f t="shared" si="2"/>
        <v>3.0000000000000004</v>
      </c>
      <c r="B27" s="8">
        <f t="shared" si="3"/>
        <v>0.5449332616872649</v>
      </c>
      <c r="C27" s="2">
        <f t="shared" si="4"/>
        <v>10.369943041375606</v>
      </c>
      <c r="D27" s="3">
        <f t="shared" si="0"/>
        <v>13.926438636008976</v>
      </c>
      <c r="E27" s="3">
        <f t="shared" si="1"/>
        <v>11.191349348499402</v>
      </c>
    </row>
    <row r="28" spans="1:5" ht="12.75">
      <c r="A28" s="5">
        <f t="shared" si="2"/>
        <v>3.2000000000000006</v>
      </c>
      <c r="B28" s="8">
        <f t="shared" si="3"/>
        <v>0.5204088124664159</v>
      </c>
      <c r="C28" s="2">
        <f t="shared" si="4"/>
        <v>10.773005910800647</v>
      </c>
      <c r="D28" s="3">
        <f t="shared" si="0"/>
        <v>14.186331970290334</v>
      </c>
      <c r="E28" s="3">
        <f t="shared" si="1"/>
        <v>10.97367197833151</v>
      </c>
    </row>
    <row r="29" spans="1:5" ht="12.75">
      <c r="A29" s="5">
        <f t="shared" si="2"/>
        <v>3.400000000000001</v>
      </c>
      <c r="B29" s="8">
        <f t="shared" si="3"/>
        <v>0.49588436324556684</v>
      </c>
      <c r="C29" s="2">
        <f t="shared" si="4"/>
        <v>11.176068780225688</v>
      </c>
      <c r="D29" s="3">
        <f t="shared" si="0"/>
        <v>14.362658316056782</v>
      </c>
      <c r="E29" s="3">
        <f t="shared" si="1"/>
        <v>10.709384637310386</v>
      </c>
    </row>
    <row r="30" spans="1:5" ht="12.75">
      <c r="A30" s="5">
        <f t="shared" si="2"/>
        <v>3.600000000000001</v>
      </c>
      <c r="B30" s="8">
        <f t="shared" si="3"/>
        <v>0.47135991402471783</v>
      </c>
      <c r="C30" s="2">
        <f t="shared" si="4"/>
        <v>11.579131649650728</v>
      </c>
      <c r="D30" s="3">
        <f t="shared" si="0"/>
        <v>14.455417673308329</v>
      </c>
      <c r="E30" s="3">
        <f t="shared" si="1"/>
        <v>10.403354723743007</v>
      </c>
    </row>
    <row r="31" spans="1:5" ht="12.75">
      <c r="A31" s="5">
        <f t="shared" si="2"/>
        <v>3.800000000000001</v>
      </c>
      <c r="B31" s="8">
        <f t="shared" si="3"/>
        <v>0.4468354648038688</v>
      </c>
      <c r="C31" s="2">
        <f t="shared" si="4"/>
        <v>11.982194519075769</v>
      </c>
      <c r="D31" s="3">
        <f t="shared" si="0"/>
        <v>14.464610042044969</v>
      </c>
      <c r="E31" s="3">
        <f t="shared" si="1"/>
        <v>10.059794708318504</v>
      </c>
    </row>
    <row r="32" spans="1:5" ht="12.75">
      <c r="A32" s="5">
        <f t="shared" si="2"/>
        <v>4.000000000000001</v>
      </c>
      <c r="B32" s="8">
        <f t="shared" si="3"/>
        <v>0.4223110155830198</v>
      </c>
      <c r="C32" s="2">
        <f t="shared" si="4"/>
        <v>12.385257388500808</v>
      </c>
      <c r="D32" s="3">
        <f t="shared" si="0"/>
        <v>14.390235422266702</v>
      </c>
      <c r="E32" s="3">
        <f t="shared" si="1"/>
        <v>9.68236870315094</v>
      </c>
    </row>
    <row r="33" spans="1:5" ht="12.75">
      <c r="A33" s="5">
        <f t="shared" si="2"/>
        <v>4.200000000000001</v>
      </c>
      <c r="B33" s="8">
        <f t="shared" si="3"/>
        <v>0.3977865663621708</v>
      </c>
      <c r="C33" s="2">
        <f t="shared" si="4"/>
        <v>12.788320257925848</v>
      </c>
      <c r="D33" s="3">
        <f t="shared" si="0"/>
        <v>14.23229381397353</v>
      </c>
      <c r="E33" s="3">
        <f t="shared" si="1"/>
        <v>9.274278877733993</v>
      </c>
    </row>
    <row r="34" spans="1:5" ht="12.75">
      <c r="A34" s="5">
        <f t="shared" si="2"/>
        <v>4.400000000000001</v>
      </c>
      <c r="B34" s="8">
        <f t="shared" si="3"/>
        <v>0.37326211714132174</v>
      </c>
      <c r="C34" s="2">
        <f t="shared" si="4"/>
        <v>13.191383127350889</v>
      </c>
      <c r="D34" s="3">
        <f t="shared" si="0"/>
        <v>13.990785217165453</v>
      </c>
      <c r="E34" s="3">
        <f t="shared" si="1"/>
        <v>8.83833603225243</v>
      </c>
    </row>
    <row r="35" spans="1:5" ht="12.75">
      <c r="A35" s="5">
        <f t="shared" si="2"/>
        <v>4.600000000000001</v>
      </c>
      <c r="B35" s="8">
        <f t="shared" si="3"/>
        <v>0.34873766792047267</v>
      </c>
      <c r="C35" s="2">
        <f t="shared" si="4"/>
        <v>13.59444599677593</v>
      </c>
      <c r="D35" s="3">
        <f t="shared" si="0"/>
        <v>13.665709631842468</v>
      </c>
      <c r="E35" s="3">
        <f t="shared" si="1"/>
        <v>8.377017616289427</v>
      </c>
    </row>
    <row r="36" spans="1:5" ht="12.75">
      <c r="A36" s="5">
        <f t="shared" si="2"/>
        <v>4.800000000000002</v>
      </c>
      <c r="B36" s="8">
        <f t="shared" si="3"/>
        <v>0.3242132186996237</v>
      </c>
      <c r="C36" s="2">
        <f t="shared" si="4"/>
        <v>13.99750886620097</v>
      </c>
      <c r="D36" s="3">
        <f t="shared" si="0"/>
        <v>13.257067058004584</v>
      </c>
      <c r="E36" s="3">
        <f t="shared" si="1"/>
        <v>7.8925157235273655</v>
      </c>
    </row>
    <row r="37" spans="1:5" ht="12.75">
      <c r="A37" s="5">
        <f t="shared" si="2"/>
        <v>5.000000000000002</v>
      </c>
      <c r="B37" s="8">
        <f t="shared" si="3"/>
        <v>0.29968876947877465</v>
      </c>
      <c r="C37" s="2">
        <f t="shared" si="4"/>
        <v>14.400571735626013</v>
      </c>
      <c r="D37" s="3">
        <f t="shared" si="0"/>
        <v>12.764857495651787</v>
      </c>
      <c r="E37" s="3">
        <f t="shared" si="1"/>
        <v>7.386777026401214</v>
      </c>
    </row>
    <row r="38" spans="1:5" ht="12.75">
      <c r="A38" s="5">
        <f t="shared" si="2"/>
        <v>5.200000000000002</v>
      </c>
      <c r="B38" s="8">
        <f t="shared" si="3"/>
        <v>0.2751643202579256</v>
      </c>
      <c r="C38" s="2">
        <f t="shared" si="4"/>
        <v>14.803634605051052</v>
      </c>
      <c r="D38" s="3">
        <f t="shared" si="0"/>
        <v>12.189080944784086</v>
      </c>
      <c r="E38" s="3">
        <f t="shared" si="1"/>
        <v>6.861536186877338</v>
      </c>
    </row>
    <row r="39" spans="1:5" ht="12.75">
      <c r="A39" s="5">
        <f t="shared" si="2"/>
        <v>5.400000000000002</v>
      </c>
      <c r="B39" s="8">
        <f t="shared" si="3"/>
        <v>0.25063987103707663</v>
      </c>
      <c r="C39" s="2">
        <f t="shared" si="4"/>
        <v>15.206697474476092</v>
      </c>
      <c r="D39" s="3">
        <f t="shared" si="0"/>
        <v>11.529737405401486</v>
      </c>
      <c r="E39" s="3">
        <f t="shared" si="1"/>
        <v>6.318343953792809</v>
      </c>
    </row>
    <row r="40" spans="1:5" ht="12.75">
      <c r="A40" s="5">
        <f t="shared" si="2"/>
        <v>5.600000000000002</v>
      </c>
      <c r="B40" s="8">
        <f t="shared" si="3"/>
        <v>0.22611542181622757</v>
      </c>
      <c r="C40" s="2">
        <f t="shared" si="4"/>
        <v>15.609760343901135</v>
      </c>
      <c r="D40" s="3">
        <f t="shared" si="0"/>
        <v>10.786826877503973</v>
      </c>
      <c r="E40" s="3">
        <f t="shared" si="1"/>
        <v>5.758590907151284</v>
      </c>
    </row>
    <row r="41" spans="1:5" ht="12.75">
      <c r="A41" s="5">
        <f t="shared" si="2"/>
        <v>5.8000000000000025</v>
      </c>
      <c r="B41" s="8">
        <f t="shared" si="3"/>
        <v>0.2015909725953785</v>
      </c>
      <c r="C41" s="2">
        <f t="shared" si="4"/>
        <v>16.012823213326175</v>
      </c>
      <c r="D41" s="3">
        <f t="shared" si="0"/>
        <v>9.960349361091556</v>
      </c>
      <c r="E41" s="3">
        <f t="shared" si="1"/>
        <v>5.183527616376419</v>
      </c>
    </row>
    <row r="42" spans="1:5" ht="12.75">
      <c r="A42" s="5">
        <f t="shared" si="2"/>
        <v>6.000000000000003</v>
      </c>
      <c r="B42" s="8">
        <f t="shared" si="3"/>
        <v>0.17706652337452955</v>
      </c>
      <c r="C42" s="2">
        <f t="shared" si="4"/>
        <v>16.415886082751214</v>
      </c>
      <c r="D42" s="3">
        <f t="shared" si="0"/>
        <v>9.050304856164239</v>
      </c>
      <c r="E42" s="3">
        <f t="shared" si="1"/>
        <v>4.5942818288650145</v>
      </c>
    </row>
    <row r="43" spans="1:5" ht="12.75">
      <c r="A43" s="5">
        <f t="shared" si="2"/>
        <v>6.200000000000003</v>
      </c>
      <c r="B43" s="8">
        <f t="shared" si="3"/>
        <v>0.15254207415368048</v>
      </c>
      <c r="C43" s="2">
        <f t="shared" si="4"/>
        <v>16.818948952176257</v>
      </c>
      <c r="D43" s="3">
        <f t="shared" si="0"/>
        <v>8.056693362722012</v>
      </c>
      <c r="E43" s="3">
        <f t="shared" si="1"/>
        <v>3.9918731870179927</v>
      </c>
    </row>
    <row r="44" spans="1:5" ht="12.75">
      <c r="A44" s="5">
        <f t="shared" si="2"/>
        <v>6.400000000000003</v>
      </c>
      <c r="B44" s="8">
        <f t="shared" si="3"/>
        <v>0.12801762493283142</v>
      </c>
      <c r="C44" s="2">
        <f t="shared" si="4"/>
        <v>17.2220118216013</v>
      </c>
      <c r="D44" s="3">
        <f t="shared" si="0"/>
        <v>6.979514880764876</v>
      </c>
      <c r="E44" s="3">
        <f t="shared" si="1"/>
        <v>3.3772258786526614</v>
      </c>
    </row>
    <row r="45" spans="1:5" ht="12.75">
      <c r="A45" s="5">
        <f t="shared" si="2"/>
        <v>6.600000000000003</v>
      </c>
      <c r="B45" s="8">
        <f t="shared" si="3"/>
        <v>0.10349317571198247</v>
      </c>
      <c r="C45" s="2">
        <f t="shared" si="4"/>
        <v>17.625074691026338</v>
      </c>
      <c r="D45" s="3">
        <f t="shared" si="0"/>
        <v>5.818769410292843</v>
      </c>
      <c r="E45" s="3">
        <f t="shared" si="1"/>
        <v>2.751179551622658</v>
      </c>
    </row>
    <row r="46" spans="1:5" ht="12.75">
      <c r="A46" s="5">
        <f t="shared" si="2"/>
        <v>6.800000000000003</v>
      </c>
      <c r="B46" s="8">
        <f t="shared" si="3"/>
        <v>0.0789687264911334</v>
      </c>
      <c r="C46" s="2">
        <f t="shared" si="4"/>
        <v>18.028137560451377</v>
      </c>
      <c r="D46" s="3">
        <f t="shared" si="0"/>
        <v>4.574456951305898</v>
      </c>
      <c r="E46" s="3">
        <f t="shared" si="1"/>
        <v>2.114498764300608</v>
      </c>
    </row>
    <row r="47" spans="1:5" ht="12.75">
      <c r="A47" s="5">
        <f t="shared" si="2"/>
        <v>7.0000000000000036</v>
      </c>
      <c r="B47" s="8">
        <f t="shared" si="3"/>
        <v>0.05444427727028445</v>
      </c>
      <c r="C47" s="2">
        <f t="shared" si="4"/>
        <v>18.43120042987642</v>
      </c>
      <c r="D47" s="3">
        <f t="shared" si="0"/>
        <v>3.246577503804054</v>
      </c>
      <c r="E47" s="3">
        <f t="shared" si="1"/>
        <v>1.4678811960530478</v>
      </c>
    </row>
    <row r="48" spans="1:5" ht="12.75">
      <c r="A48" s="5">
        <v>7.444</v>
      </c>
      <c r="B48" s="8">
        <v>0</v>
      </c>
      <c r="C48" s="2">
        <v>19.326</v>
      </c>
      <c r="D48" s="3">
        <f t="shared" si="0"/>
        <v>0</v>
      </c>
      <c r="E48" s="3">
        <f t="shared" si="1"/>
        <v>0</v>
      </c>
    </row>
    <row r="54" spans="7:10" ht="12.75">
      <c r="G54" s="1" t="s">
        <v>11</v>
      </c>
      <c r="I54" s="1" t="s">
        <v>2</v>
      </c>
      <c r="J54" s="1" t="s">
        <v>13</v>
      </c>
    </row>
    <row r="55" spans="7:8" ht="12.75">
      <c r="G55" s="1" t="s">
        <v>14</v>
      </c>
      <c r="H55" s="1" t="s">
        <v>15</v>
      </c>
    </row>
    <row r="56" spans="7:10" ht="12.75">
      <c r="G56" s="1">
        <v>6</v>
      </c>
      <c r="H56" s="1">
        <f>G56*0.73756</f>
        <v>4.4253599999999995</v>
      </c>
      <c r="I56" s="1">
        <v>22</v>
      </c>
      <c r="J56" s="1">
        <v>13.3</v>
      </c>
    </row>
    <row r="57" spans="7:10" ht="12.75">
      <c r="G57" s="1">
        <v>1.8</v>
      </c>
      <c r="H57" s="1">
        <f>G57*0.73756</f>
        <v>1.3276080000000001</v>
      </c>
      <c r="I57" s="1">
        <v>45</v>
      </c>
      <c r="J57" s="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E48"/>
  <sheetViews>
    <sheetView zoomScalePageLayoutView="0" workbookViewId="0" topLeftCell="A17">
      <selection activeCell="A48" sqref="A48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2008-03-24T17:15:50Z</dcterms:created>
  <dcterms:modified xsi:type="dcterms:W3CDTF">2010-12-11T13:25:33Z</dcterms:modified>
  <cp:category/>
  <cp:version/>
  <cp:contentType/>
  <cp:contentStatus/>
</cp:coreProperties>
</file>