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0\"/>
    </mc:Choice>
  </mc:AlternateContent>
  <xr:revisionPtr revIDLastSave="0" documentId="8_{E8124652-1884-4C99-85D1-B57DE25069CB}" xr6:coauthVersionLast="45" xr6:coauthVersionMax="45" xr10:uidLastSave="{00000000-0000-0000-0000-000000000000}"/>
  <bookViews>
    <workbookView xWindow="-98" yWindow="-98" windowWidth="28996" windowHeight="15796" xr2:uid="{7B51E509-DFCA-4D28-85B0-981405C26CBA}"/>
  </bookViews>
  <sheets>
    <sheet name="Sheet1" sheetId="1" r:id="rId1"/>
  </sheet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7" i="1" l="1"/>
  <c r="G18" i="1" s="1"/>
  <c r="G19" i="1" s="1"/>
  <c r="G20" i="1" s="1"/>
  <c r="G21" i="1" s="1"/>
  <c r="G22" i="1" s="1"/>
  <c r="G23" i="1" s="1"/>
  <c r="G24" i="1" s="1"/>
  <c r="G25" i="1" s="1"/>
  <c r="E17" i="1"/>
  <c r="E18" i="1" s="1"/>
  <c r="E19" i="1" s="1"/>
  <c r="E20" i="1" s="1"/>
  <c r="E21" i="1" s="1"/>
  <c r="E22" i="1" s="1"/>
  <c r="E23" i="1" s="1"/>
  <c r="E24" i="1" s="1"/>
  <c r="E25" i="1" s="1"/>
  <c r="C17" i="1"/>
  <c r="C18" i="1" s="1"/>
  <c r="F16" i="1"/>
  <c r="J16" i="1" s="1"/>
  <c r="D16" i="1"/>
  <c r="D17" i="1" s="1"/>
  <c r="D18" i="1" s="1"/>
  <c r="D19" i="1" s="1"/>
  <c r="D20" i="1" s="1"/>
  <c r="D21" i="1" s="1"/>
  <c r="D22" i="1" s="1"/>
  <c r="D23" i="1" s="1"/>
  <c r="D24" i="1" s="1"/>
  <c r="D25" i="1" s="1"/>
  <c r="P11" i="1"/>
  <c r="P10" i="1"/>
  <c r="P9" i="1"/>
  <c r="P8" i="1"/>
  <c r="P7" i="1"/>
  <c r="P6" i="1"/>
  <c r="P5" i="1"/>
  <c r="K16" i="1" l="1"/>
  <c r="F18" i="1"/>
  <c r="C19" i="1"/>
  <c r="F17" i="1"/>
  <c r="I17" i="1" s="1"/>
  <c r="I16" i="1"/>
  <c r="L7" i="1"/>
  <c r="M7" i="1" s="1"/>
  <c r="D7" i="1"/>
  <c r="D8" i="1" s="1"/>
  <c r="D9" i="1" s="1"/>
  <c r="H7" i="1"/>
  <c r="N7" i="1" s="1"/>
  <c r="O7" i="1" s="1"/>
  <c r="H6" i="1"/>
  <c r="H5" i="1"/>
  <c r="C5" i="1"/>
  <c r="C6" i="1" s="1"/>
  <c r="J17" i="1" l="1"/>
  <c r="K17" i="1" s="1"/>
  <c r="F19" i="1"/>
  <c r="C20" i="1"/>
  <c r="J18" i="1"/>
  <c r="K18" i="1" s="1"/>
  <c r="I18" i="1"/>
  <c r="C7" i="1"/>
  <c r="E6" i="1"/>
  <c r="J7" i="1"/>
  <c r="K7" i="1" s="1"/>
  <c r="L6" i="1"/>
  <c r="M6" i="1" s="1"/>
  <c r="J6" i="1"/>
  <c r="K6" i="1" s="1"/>
  <c r="N6" i="1"/>
  <c r="O6" i="1" s="1"/>
  <c r="N5" i="1"/>
  <c r="O5" i="1" s="1"/>
  <c r="L5" i="1"/>
  <c r="M5" i="1" s="1"/>
  <c r="J5" i="1"/>
  <c r="K5" i="1" s="1"/>
  <c r="D10" i="1"/>
  <c r="H9" i="1"/>
  <c r="H8" i="1"/>
  <c r="H18" i="1" l="1"/>
  <c r="C21" i="1"/>
  <c r="F20" i="1"/>
  <c r="J19" i="1"/>
  <c r="K19" i="1" s="1"/>
  <c r="I19" i="1"/>
  <c r="N8" i="1"/>
  <c r="O8" i="1" s="1"/>
  <c r="L8" i="1"/>
  <c r="M8" i="1" s="1"/>
  <c r="J8" i="1"/>
  <c r="K8" i="1" s="1"/>
  <c r="E7" i="1"/>
  <c r="C8" i="1"/>
  <c r="L9" i="1"/>
  <c r="M9" i="1" s="1"/>
  <c r="J9" i="1"/>
  <c r="K9" i="1" s="1"/>
  <c r="N9" i="1"/>
  <c r="O9" i="1" s="1"/>
  <c r="D11" i="1"/>
  <c r="H11" i="1" s="1"/>
  <c r="H10" i="1"/>
  <c r="H19" i="1" l="1"/>
  <c r="J20" i="1"/>
  <c r="K20" i="1" s="1"/>
  <c r="I20" i="1"/>
  <c r="C22" i="1"/>
  <c r="F21" i="1"/>
  <c r="N11" i="1"/>
  <c r="O11" i="1" s="1"/>
  <c r="L11" i="1"/>
  <c r="M11" i="1" s="1"/>
  <c r="J11" i="1"/>
  <c r="K11" i="1" s="1"/>
  <c r="N10" i="1"/>
  <c r="O10" i="1" s="1"/>
  <c r="L10" i="1"/>
  <c r="M10" i="1" s="1"/>
  <c r="J10" i="1"/>
  <c r="K10" i="1" s="1"/>
  <c r="E8" i="1"/>
  <c r="C9" i="1"/>
  <c r="J21" i="1" l="1"/>
  <c r="K21" i="1" s="1"/>
  <c r="I21" i="1"/>
  <c r="F22" i="1"/>
  <c r="C23" i="1"/>
  <c r="H20" i="1"/>
  <c r="C10" i="1"/>
  <c r="E9" i="1"/>
  <c r="C24" i="1" l="1"/>
  <c r="F23" i="1"/>
  <c r="J22" i="1"/>
  <c r="K22" i="1" s="1"/>
  <c r="I22" i="1"/>
  <c r="H21" i="1"/>
  <c r="C11" i="1"/>
  <c r="E11" i="1" s="1"/>
  <c r="E10" i="1"/>
  <c r="H16" i="1"/>
  <c r="H17" i="1"/>
  <c r="H22" i="1" l="1"/>
  <c r="F24" i="1"/>
  <c r="C25" i="1"/>
  <c r="F25" i="1" s="1"/>
  <c r="J23" i="1"/>
  <c r="K23" i="1" s="1"/>
  <c r="I23" i="1"/>
  <c r="H23" i="1" l="1"/>
  <c r="J25" i="1"/>
  <c r="K25" i="1" s="1"/>
  <c r="I25" i="1"/>
  <c r="J24" i="1"/>
  <c r="K24" i="1" s="1"/>
  <c r="I24" i="1"/>
  <c r="H24" i="1" l="1"/>
  <c r="H25" i="1"/>
  <c r="H27" i="1" s="1"/>
  <c r="M16" i="1" l="1"/>
</calcChain>
</file>

<file path=xl/sharedStrings.xml><?xml version="1.0" encoding="utf-8"?>
<sst xmlns="http://schemas.openxmlformats.org/spreadsheetml/2006/main" count="30" uniqueCount="25">
  <si>
    <t>L</t>
  </si>
  <si>
    <t>W</t>
  </si>
  <si>
    <t>Arm</t>
  </si>
  <si>
    <r>
      <t>H</t>
    </r>
    <r>
      <rPr>
        <vertAlign val="subscript"/>
        <sz val="11"/>
        <color theme="1"/>
        <rFont val="Calibri"/>
        <family val="2"/>
        <scheme val="minor"/>
      </rPr>
      <t>Arm</t>
    </r>
  </si>
  <si>
    <r>
      <t>Ext</t>
    </r>
    <r>
      <rPr>
        <vertAlign val="subscript"/>
        <sz val="11"/>
        <color theme="1"/>
        <rFont val="Calibri"/>
        <family val="2"/>
        <scheme val="minor"/>
      </rPr>
      <t>Max</t>
    </r>
  </si>
  <si>
    <r>
      <t>L</t>
    </r>
    <r>
      <rPr>
        <vertAlign val="subscript"/>
        <sz val="11"/>
        <color theme="1"/>
        <rFont val="Calibri"/>
        <family val="2"/>
        <scheme val="minor"/>
      </rPr>
      <t>Arm Max</t>
    </r>
  </si>
  <si>
    <t>Chassis</t>
  </si>
  <si>
    <t>Perimeter</t>
  </si>
  <si>
    <r>
      <t>H</t>
    </r>
    <r>
      <rPr>
        <vertAlign val="subscript"/>
        <sz val="11"/>
        <color theme="1"/>
        <rFont val="Calibri"/>
        <family val="2"/>
        <scheme val="minor"/>
      </rPr>
      <t>Pivot</t>
    </r>
  </si>
  <si>
    <t>a</t>
  </si>
  <si>
    <r>
      <t>Ext</t>
    </r>
    <r>
      <rPr>
        <vertAlign val="subscript"/>
        <sz val="11"/>
        <color theme="1"/>
        <rFont val="Calibri"/>
        <family val="2"/>
        <scheme val="minor"/>
      </rPr>
      <t>Arm Max</t>
    </r>
  </si>
  <si>
    <r>
      <t>H</t>
    </r>
    <r>
      <rPr>
        <vertAlign val="subscript"/>
        <sz val="11"/>
        <color theme="1"/>
        <rFont val="Calibri"/>
        <family val="2"/>
        <scheme val="minor"/>
      </rPr>
      <t>Max</t>
    </r>
  </si>
  <si>
    <r>
      <t>H</t>
    </r>
    <r>
      <rPr>
        <vertAlign val="subscript"/>
        <sz val="11"/>
        <color theme="1"/>
        <rFont val="Calibri"/>
        <family val="2"/>
        <scheme val="minor"/>
      </rPr>
      <t>Max Extended</t>
    </r>
  </si>
  <si>
    <t>Needed</t>
  </si>
  <si>
    <t>DEWBOT XVI BIG ARM CONCEPT</t>
  </si>
  <si>
    <t>General Dimensions</t>
  </si>
  <si>
    <t>x</t>
  </si>
  <si>
    <t>y</t>
  </si>
  <si>
    <t>z</t>
  </si>
  <si>
    <t>d</t>
  </si>
  <si>
    <t>b</t>
  </si>
  <si>
    <t>c</t>
  </si>
  <si>
    <t>height of rod top (cannot exceed 26)</t>
  </si>
  <si>
    <t>drive distance</t>
  </si>
  <si>
    <t>Height - inches from floow to top of Arm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</si>
</sst>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sz val="2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3" fillId="2" borderId="0" xfId="0" applyFont="1" applyFill="1"/>
    <xf numFmtId="0" fontId="0" fillId="2" borderId="0" xfId="0" applyFill="1"/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center"/>
    </xf>
    <xf numFmtId="164" fontId="0" fillId="2" borderId="0" xfId="0" applyNumberFormat="1" applyFill="1" applyAlignment="1">
      <alignment horizontal="center"/>
    </xf>
    <xf numFmtId="164" fontId="0" fillId="2" borderId="0" xfId="0" applyNumberFormat="1" applyFill="1"/>
    <xf numFmtId="0" fontId="0" fillId="2" borderId="1" xfId="0" applyFill="1" applyBorder="1" applyAlignment="1">
      <alignment horizontal="centerContinuous"/>
    </xf>
    <xf numFmtId="0" fontId="0" fillId="2" borderId="2" xfId="0" applyFill="1" applyBorder="1" applyAlignment="1">
      <alignment horizontal="centerContinuous"/>
    </xf>
    <xf numFmtId="0" fontId="0" fillId="2" borderId="3" xfId="0" applyFill="1" applyBorder="1" applyAlignment="1">
      <alignment horizontal="centerContinuous"/>
    </xf>
    <xf numFmtId="0" fontId="0" fillId="2" borderId="7" xfId="0" applyFill="1" applyBorder="1" applyAlignment="1">
      <alignment horizontal="centerContinuous"/>
    </xf>
    <xf numFmtId="0" fontId="0" fillId="2" borderId="0" xfId="0" applyFill="1" applyBorder="1" applyAlignment="1">
      <alignment horizontal="centerContinuous"/>
    </xf>
    <xf numFmtId="0" fontId="0" fillId="2" borderId="8" xfId="0" applyFill="1" applyBorder="1" applyAlignment="1">
      <alignment horizontal="centerContinuous"/>
    </xf>
    <xf numFmtId="0" fontId="0" fillId="2" borderId="0" xfId="0" applyFill="1" applyBorder="1" applyAlignment="1">
      <alignment horizontal="center"/>
    </xf>
    <xf numFmtId="164" fontId="0" fillId="2" borderId="0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164" fontId="0" fillId="2" borderId="8" xfId="0" applyNumberForma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164" fontId="0" fillId="2" borderId="5" xfId="0" applyNumberFormat="1" applyFill="1" applyBorder="1" applyAlignment="1">
      <alignment horizontal="center"/>
    </xf>
    <xf numFmtId="164" fontId="0" fillId="2" borderId="6" xfId="0" applyNumberFormat="1" applyFill="1" applyBorder="1" applyAlignment="1">
      <alignment horizontal="center"/>
    </xf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7" xfId="0" applyFill="1" applyBorder="1"/>
    <xf numFmtId="0" fontId="0" fillId="2" borderId="0" xfId="0" applyFill="1" applyBorder="1"/>
    <xf numFmtId="0" fontId="0" fillId="2" borderId="8" xfId="0" applyFill="1" applyBorder="1"/>
    <xf numFmtId="0" fontId="0" fillId="2" borderId="9" xfId="0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2B8E36-5353-4E6C-B663-87EB7ED35AFD}">
  <dimension ref="C1:P27"/>
  <sheetViews>
    <sheetView tabSelected="1" zoomScaleNormal="100" workbookViewId="0">
      <selection activeCell="C1" sqref="C1:Q27"/>
    </sheetView>
  </sheetViews>
  <sheetFormatPr defaultRowHeight="14.25" x14ac:dyDescent="0.45"/>
  <cols>
    <col min="1" max="15" width="9.06640625" style="2"/>
    <col min="16" max="16" width="9.1328125" style="2" customWidth="1"/>
    <col min="17" max="16384" width="9.06640625" style="2"/>
  </cols>
  <sheetData>
    <row r="1" spans="3:16" ht="28.5" x14ac:dyDescent="0.85">
      <c r="C1" s="1" t="s">
        <v>14</v>
      </c>
    </row>
    <row r="2" spans="3:16" x14ac:dyDescent="0.45">
      <c r="C2" s="21" t="s">
        <v>15</v>
      </c>
      <c r="D2" s="22"/>
      <c r="E2" s="22"/>
      <c r="F2" s="22"/>
      <c r="G2" s="22"/>
      <c r="H2" s="22"/>
      <c r="I2" s="21"/>
      <c r="J2" s="7" t="s">
        <v>24</v>
      </c>
      <c r="K2" s="8"/>
      <c r="L2" s="8"/>
      <c r="M2" s="9"/>
      <c r="N2" s="22"/>
      <c r="O2" s="22"/>
      <c r="P2" s="23"/>
    </row>
    <row r="3" spans="3:16" x14ac:dyDescent="0.45">
      <c r="C3" s="15" t="s">
        <v>7</v>
      </c>
      <c r="D3" s="8" t="s">
        <v>6</v>
      </c>
      <c r="E3" s="8"/>
      <c r="F3" s="8" t="s">
        <v>2</v>
      </c>
      <c r="G3" s="8"/>
      <c r="H3" s="9"/>
      <c r="I3" s="24"/>
      <c r="J3" s="10">
        <v>24</v>
      </c>
      <c r="K3" s="11"/>
      <c r="L3" s="11">
        <v>45</v>
      </c>
      <c r="M3" s="12"/>
      <c r="N3" s="25"/>
      <c r="O3" s="25"/>
      <c r="P3" s="26"/>
    </row>
    <row r="4" spans="3:16" ht="15.75" x14ac:dyDescent="0.55000000000000004">
      <c r="C4" s="18"/>
      <c r="D4" s="31" t="s">
        <v>0</v>
      </c>
      <c r="E4" s="31" t="s">
        <v>1</v>
      </c>
      <c r="F4" s="31" t="s">
        <v>3</v>
      </c>
      <c r="G4" s="31" t="s">
        <v>4</v>
      </c>
      <c r="H4" s="32" t="s">
        <v>5</v>
      </c>
      <c r="I4" s="27" t="s">
        <v>8</v>
      </c>
      <c r="J4" s="28" t="s">
        <v>9</v>
      </c>
      <c r="K4" s="29" t="s">
        <v>10</v>
      </c>
      <c r="L4" s="28" t="s">
        <v>9</v>
      </c>
      <c r="M4" s="29" t="s">
        <v>10</v>
      </c>
      <c r="N4" s="29" t="s">
        <v>11</v>
      </c>
      <c r="O4" s="29" t="s">
        <v>12</v>
      </c>
      <c r="P4" s="30" t="s">
        <v>13</v>
      </c>
    </row>
    <row r="5" spans="3:16" x14ac:dyDescent="0.45">
      <c r="C5" s="16">
        <f>2*(D5+E5)</f>
        <v>119</v>
      </c>
      <c r="D5" s="13">
        <v>29.75</v>
      </c>
      <c r="E5" s="13">
        <v>29.75</v>
      </c>
      <c r="F5" s="13">
        <v>8</v>
      </c>
      <c r="G5" s="13">
        <v>11.75</v>
      </c>
      <c r="H5" s="14">
        <f>((D5-1+G5)^2-F5^2)^(1/2)</f>
        <v>39.702015062210634</v>
      </c>
      <c r="I5" s="16">
        <v>12</v>
      </c>
      <c r="J5" s="14">
        <f t="shared" ref="J5:J11" si="0">ASIN((J$3-I5)/H5)*180/PI()</f>
        <v>17.592893416570345</v>
      </c>
      <c r="K5" s="14">
        <f t="shared" ref="K5:K11" si="1">(H5^2-(J$3-I5)^2)^(1/2)-D5+1+SIN(J5*PI()/180)*F5</f>
        <v>11.513092228816085</v>
      </c>
      <c r="L5" s="14">
        <f t="shared" ref="L5:L11" si="2">180*ASIN((L$3-I5)/H5)/PI()</f>
        <v>56.221387627569129</v>
      </c>
      <c r="M5" s="14">
        <f t="shared" ref="M5:M11" si="3">(H5^2-(L$3-I5)^2)^(1/2)-D5+1+SIN(L5*PI()/180)*F5</f>
        <v>-2.6723402026077814E-2</v>
      </c>
      <c r="N5" s="14">
        <f t="shared" ref="N5:N11" si="4">I5+H5</f>
        <v>51.702015062210634</v>
      </c>
      <c r="O5" s="14">
        <f t="shared" ref="O5:O11" si="5">N5+H5-4</f>
        <v>87.404030124421269</v>
      </c>
      <c r="P5" s="17">
        <f>6*12+6+7/8</f>
        <v>78.875</v>
      </c>
    </row>
    <row r="6" spans="3:16" x14ac:dyDescent="0.45">
      <c r="C6" s="16">
        <f>C5</f>
        <v>119</v>
      </c>
      <c r="D6" s="13">
        <v>30.75</v>
      </c>
      <c r="E6" s="13">
        <f>C6/2-D6</f>
        <v>28.75</v>
      </c>
      <c r="F6" s="13">
        <v>8</v>
      </c>
      <c r="G6" s="13">
        <v>11.75</v>
      </c>
      <c r="H6" s="14">
        <f>((D6-1+G6)^2-F6^2)^(1/2)</f>
        <v>40.721615881494685</v>
      </c>
      <c r="I6" s="16">
        <v>12</v>
      </c>
      <c r="J6" s="14">
        <f t="shared" si="0"/>
        <v>17.138576858739373</v>
      </c>
      <c r="K6" s="14">
        <f t="shared" si="1"/>
        <v>11.520835613006565</v>
      </c>
      <c r="L6" s="14">
        <f t="shared" si="2"/>
        <v>54.133115710209523</v>
      </c>
      <c r="M6" s="14">
        <f t="shared" si="3"/>
        <v>0.59200390529736691</v>
      </c>
      <c r="N6" s="14">
        <f t="shared" si="4"/>
        <v>52.721615881494685</v>
      </c>
      <c r="O6" s="14">
        <f t="shared" si="5"/>
        <v>89.44323176298937</v>
      </c>
      <c r="P6" s="17">
        <f t="shared" ref="P6:P11" si="6">6*12+6+7/8</f>
        <v>78.875</v>
      </c>
    </row>
    <row r="7" spans="3:16" x14ac:dyDescent="0.45">
      <c r="C7" s="16">
        <f>C6</f>
        <v>119</v>
      </c>
      <c r="D7" s="13">
        <f>D6+1</f>
        <v>31.75</v>
      </c>
      <c r="E7" s="13">
        <f>C7/2-D7</f>
        <v>27.75</v>
      </c>
      <c r="F7" s="13">
        <v>8</v>
      </c>
      <c r="G7" s="13">
        <v>11.75</v>
      </c>
      <c r="H7" s="14">
        <f>((D7-1+G7)^2-F7^2)^(1/2)</f>
        <v>41.740268326880695</v>
      </c>
      <c r="I7" s="16">
        <v>12</v>
      </c>
      <c r="J7" s="14">
        <f t="shared" si="0"/>
        <v>16.707874859372712</v>
      </c>
      <c r="K7" s="14">
        <f t="shared" si="1"/>
        <v>11.528056314394874</v>
      </c>
      <c r="L7" s="14">
        <f t="shared" si="2"/>
        <v>52.241940320036178</v>
      </c>
      <c r="M7" s="14">
        <f t="shared" si="3"/>
        <v>1.1335834108263203</v>
      </c>
      <c r="N7" s="14">
        <f t="shared" si="4"/>
        <v>53.740268326880695</v>
      </c>
      <c r="O7" s="14">
        <f t="shared" si="5"/>
        <v>91.480536653761391</v>
      </c>
      <c r="P7" s="17">
        <f t="shared" si="6"/>
        <v>78.875</v>
      </c>
    </row>
    <row r="8" spans="3:16" x14ac:dyDescent="0.45">
      <c r="C8" s="16">
        <f t="shared" ref="C8:C11" si="7">C7</f>
        <v>119</v>
      </c>
      <c r="D8" s="13">
        <f t="shared" ref="D8:D11" si="8">D7+1</f>
        <v>32.75</v>
      </c>
      <c r="E8" s="13">
        <f t="shared" ref="E8:E11" si="9">C8/2-D8</f>
        <v>26.75</v>
      </c>
      <c r="F8" s="13">
        <v>8</v>
      </c>
      <c r="G8" s="13">
        <v>11.75</v>
      </c>
      <c r="H8" s="14">
        <f t="shared" ref="H8:H11" si="10">((D8-1+G8)^2-F8^2)^(1/2)</f>
        <v>42.758040179596634</v>
      </c>
      <c r="I8" s="16">
        <v>12</v>
      </c>
      <c r="J8" s="14">
        <f t="shared" si="0"/>
        <v>16.298941164118528</v>
      </c>
      <c r="K8" s="14">
        <f t="shared" si="1"/>
        <v>11.534806779985805</v>
      </c>
      <c r="L8" s="14">
        <f t="shared" si="2"/>
        <v>50.514422411718009</v>
      </c>
      <c r="M8" s="14">
        <f t="shared" si="3"/>
        <v>1.6134296217688089</v>
      </c>
      <c r="N8" s="14">
        <f t="shared" si="4"/>
        <v>54.758040179596634</v>
      </c>
      <c r="O8" s="14">
        <f t="shared" si="5"/>
        <v>93.516080359193268</v>
      </c>
      <c r="P8" s="17">
        <f t="shared" si="6"/>
        <v>78.875</v>
      </c>
    </row>
    <row r="9" spans="3:16" x14ac:dyDescent="0.45">
      <c r="C9" s="16">
        <f t="shared" si="7"/>
        <v>119</v>
      </c>
      <c r="D9" s="13">
        <f t="shared" si="8"/>
        <v>33.75</v>
      </c>
      <c r="E9" s="13">
        <f t="shared" si="9"/>
        <v>25.75</v>
      </c>
      <c r="F9" s="13">
        <v>8</v>
      </c>
      <c r="G9" s="13">
        <v>11.75</v>
      </c>
      <c r="H9" s="14">
        <f t="shared" si="10"/>
        <v>43.774992861221577</v>
      </c>
      <c r="I9" s="16">
        <v>12</v>
      </c>
      <c r="J9" s="14">
        <f t="shared" si="0"/>
        <v>15.910121763482881</v>
      </c>
      <c r="K9" s="14">
        <f t="shared" si="1"/>
        <v>11.541132630047873</v>
      </c>
      <c r="L9" s="14">
        <f t="shared" si="2"/>
        <v>48.92542802010238</v>
      </c>
      <c r="M9" s="14">
        <f t="shared" si="3"/>
        <v>2.0427945403162173</v>
      </c>
      <c r="N9" s="14">
        <f t="shared" si="4"/>
        <v>55.774992861221577</v>
      </c>
      <c r="O9" s="14">
        <f t="shared" si="5"/>
        <v>95.549985722443154</v>
      </c>
      <c r="P9" s="17">
        <f t="shared" si="6"/>
        <v>78.875</v>
      </c>
    </row>
    <row r="10" spans="3:16" x14ac:dyDescent="0.45">
      <c r="C10" s="16">
        <f t="shared" si="7"/>
        <v>119</v>
      </c>
      <c r="D10" s="13">
        <f t="shared" si="8"/>
        <v>34.75</v>
      </c>
      <c r="E10" s="13">
        <f t="shared" si="9"/>
        <v>24.75</v>
      </c>
      <c r="F10" s="13">
        <v>8</v>
      </c>
      <c r="G10" s="13">
        <v>11.75</v>
      </c>
      <c r="H10" s="14">
        <f t="shared" si="10"/>
        <v>44.791182167922294</v>
      </c>
      <c r="I10" s="16">
        <v>12</v>
      </c>
      <c r="J10" s="14">
        <f t="shared" si="0"/>
        <v>15.539929991165531</v>
      </c>
      <c r="K10" s="14">
        <f t="shared" si="1"/>
        <v>11.547073731840491</v>
      </c>
      <c r="L10" s="14">
        <f t="shared" si="2"/>
        <v>47.455479024606589</v>
      </c>
      <c r="M10" s="14">
        <f t="shared" si="3"/>
        <v>2.430152684099224</v>
      </c>
      <c r="N10" s="14">
        <f t="shared" si="4"/>
        <v>56.791182167922294</v>
      </c>
      <c r="O10" s="14">
        <f t="shared" si="5"/>
        <v>97.582364335844588</v>
      </c>
      <c r="P10" s="17">
        <f t="shared" si="6"/>
        <v>78.875</v>
      </c>
    </row>
    <row r="11" spans="3:16" x14ac:dyDescent="0.45">
      <c r="C11" s="18">
        <f t="shared" si="7"/>
        <v>119</v>
      </c>
      <c r="D11" s="31">
        <f t="shared" si="8"/>
        <v>35.75</v>
      </c>
      <c r="E11" s="31">
        <f t="shared" si="9"/>
        <v>23.75</v>
      </c>
      <c r="F11" s="31">
        <v>8</v>
      </c>
      <c r="G11" s="31">
        <v>11.75</v>
      </c>
      <c r="H11" s="19">
        <f t="shared" si="10"/>
        <v>45.806658904574128</v>
      </c>
      <c r="I11" s="18">
        <v>12</v>
      </c>
      <c r="J11" s="19">
        <f t="shared" si="0"/>
        <v>15.187025461784376</v>
      </c>
      <c r="K11" s="19">
        <f t="shared" si="1"/>
        <v>11.552665077677796</v>
      </c>
      <c r="L11" s="19">
        <f t="shared" si="2"/>
        <v>46.089107416795486</v>
      </c>
      <c r="M11" s="19">
        <f t="shared" si="3"/>
        <v>2.782049483563541</v>
      </c>
      <c r="N11" s="19">
        <f t="shared" si="4"/>
        <v>57.806658904574128</v>
      </c>
      <c r="O11" s="19">
        <f t="shared" si="5"/>
        <v>99.613317809148256</v>
      </c>
      <c r="P11" s="20">
        <f t="shared" si="6"/>
        <v>78.875</v>
      </c>
    </row>
    <row r="15" spans="3:16" ht="14.65" x14ac:dyDescent="0.45">
      <c r="C15" s="3" t="s">
        <v>16</v>
      </c>
      <c r="D15" s="3" t="s">
        <v>17</v>
      </c>
      <c r="E15" s="3" t="s">
        <v>18</v>
      </c>
      <c r="F15" s="3" t="s">
        <v>19</v>
      </c>
      <c r="G15" s="4" t="s">
        <v>9</v>
      </c>
      <c r="H15" s="4" t="s">
        <v>19</v>
      </c>
      <c r="I15" s="3" t="s">
        <v>9</v>
      </c>
      <c r="J15" s="3" t="s">
        <v>20</v>
      </c>
      <c r="K15" s="3" t="s">
        <v>21</v>
      </c>
    </row>
    <row r="16" spans="3:16" x14ac:dyDescent="0.45">
      <c r="C16" s="3">
        <v>11.2</v>
      </c>
      <c r="D16" s="3">
        <f>I5-5.25</f>
        <v>6.75</v>
      </c>
      <c r="E16" s="3">
        <v>1</v>
      </c>
      <c r="F16" s="3">
        <f>C16-E16</f>
        <v>10.199999999999999</v>
      </c>
      <c r="G16" s="3">
        <v>0</v>
      </c>
      <c r="H16" s="5">
        <f>(K16^2+(C16-E16-I16)^2)^(1/2)</f>
        <v>6.75</v>
      </c>
      <c r="I16" s="5">
        <f>F16*COS(G16*PI()/180)</f>
        <v>10.199999999999999</v>
      </c>
      <c r="J16" s="5">
        <f>F16*SIN(G16*PI()/180)</f>
        <v>0</v>
      </c>
      <c r="K16" s="5">
        <f>J16+D16</f>
        <v>6.75</v>
      </c>
      <c r="M16" s="6">
        <f>5.25+H25</f>
        <v>25.032378522311213</v>
      </c>
      <c r="N16" s="2" t="s">
        <v>22</v>
      </c>
    </row>
    <row r="17" spans="3:11" x14ac:dyDescent="0.45">
      <c r="C17" s="3">
        <f>C16</f>
        <v>11.2</v>
      </c>
      <c r="D17" s="3">
        <f>D16</f>
        <v>6.75</v>
      </c>
      <c r="E17" s="3">
        <f>E16</f>
        <v>1</v>
      </c>
      <c r="F17" s="3">
        <f>C17-E17</f>
        <v>10.199999999999999</v>
      </c>
      <c r="G17" s="3">
        <f>G16+10</f>
        <v>10</v>
      </c>
      <c r="H17" s="5">
        <f>(K17^2+(C17-E17-I17)^2)^(1/2)</f>
        <v>8.5226203023457554</v>
      </c>
      <c r="I17" s="5">
        <f t="shared" ref="I17:I25" si="11">F17*COS(G17*PI()/180)</f>
        <v>10.045039080724521</v>
      </c>
      <c r="J17" s="5">
        <f>F17*SIN(G17*PI()/180)</f>
        <v>1.7712114122026892</v>
      </c>
      <c r="K17" s="5">
        <f>J17+D17</f>
        <v>8.521211412202689</v>
      </c>
    </row>
    <row r="18" spans="3:11" x14ac:dyDescent="0.45">
      <c r="C18" s="3">
        <f t="shared" ref="C18:C25" si="12">C17</f>
        <v>11.2</v>
      </c>
      <c r="D18" s="3">
        <f t="shared" ref="D18:D25" si="13">D17</f>
        <v>6.75</v>
      </c>
      <c r="E18" s="3">
        <f t="shared" ref="E18:E25" si="14">E17</f>
        <v>1</v>
      </c>
      <c r="F18" s="3">
        <f t="shared" ref="F18:F25" si="15">C18-E18</f>
        <v>10.199999999999999</v>
      </c>
      <c r="G18" s="3">
        <f t="shared" ref="G18:G25" si="16">G17+10</f>
        <v>20</v>
      </c>
      <c r="H18" s="5">
        <f t="shared" ref="H18:H25" si="17">(K18^2+(C18-E18-I18)^2)^(1/2)</f>
        <v>10.257067475785307</v>
      </c>
      <c r="I18" s="5">
        <f t="shared" si="11"/>
        <v>9.5848647320162659</v>
      </c>
      <c r="J18" s="5">
        <f t="shared" ref="J18:J25" si="18">F18*SIN(G18*PI()/180)</f>
        <v>3.4886054619218205</v>
      </c>
      <c r="K18" s="5">
        <f t="shared" ref="K18:K25" si="19">J18+D18</f>
        <v>10.238605461921821</v>
      </c>
    </row>
    <row r="19" spans="3:11" x14ac:dyDescent="0.45">
      <c r="C19" s="3">
        <f t="shared" si="12"/>
        <v>11.2</v>
      </c>
      <c r="D19" s="3">
        <f t="shared" si="13"/>
        <v>6.75</v>
      </c>
      <c r="E19" s="3">
        <f t="shared" si="14"/>
        <v>1</v>
      </c>
      <c r="F19" s="3">
        <f t="shared" si="15"/>
        <v>10.199999999999999</v>
      </c>
      <c r="G19" s="3">
        <f t="shared" si="16"/>
        <v>30</v>
      </c>
      <c r="H19" s="5">
        <f t="shared" si="17"/>
        <v>11.928534443951358</v>
      </c>
      <c r="I19" s="5">
        <f t="shared" si="11"/>
        <v>8.8334591186012741</v>
      </c>
      <c r="J19" s="5">
        <f t="shared" si="18"/>
        <v>5.0999999999999988</v>
      </c>
      <c r="K19" s="5">
        <f t="shared" si="19"/>
        <v>11.849999999999998</v>
      </c>
    </row>
    <row r="20" spans="3:11" x14ac:dyDescent="0.45">
      <c r="C20" s="3">
        <f t="shared" si="12"/>
        <v>11.2</v>
      </c>
      <c r="D20" s="3">
        <f t="shared" si="13"/>
        <v>6.75</v>
      </c>
      <c r="E20" s="3">
        <f t="shared" si="14"/>
        <v>1</v>
      </c>
      <c r="F20" s="3">
        <f t="shared" si="15"/>
        <v>10.199999999999999</v>
      </c>
      <c r="G20" s="3">
        <f t="shared" si="16"/>
        <v>40</v>
      </c>
      <c r="H20" s="5">
        <f t="shared" si="17"/>
        <v>13.518721320067202</v>
      </c>
      <c r="I20" s="5">
        <f t="shared" si="11"/>
        <v>7.8136533198135751</v>
      </c>
      <c r="J20" s="5">
        <f t="shared" si="18"/>
        <v>6.5564336188026999</v>
      </c>
      <c r="K20" s="5">
        <f t="shared" si="19"/>
        <v>13.3064336188027</v>
      </c>
    </row>
    <row r="21" spans="3:11" x14ac:dyDescent="0.45">
      <c r="C21" s="3">
        <f t="shared" si="12"/>
        <v>11.2</v>
      </c>
      <c r="D21" s="3">
        <f t="shared" si="13"/>
        <v>6.75</v>
      </c>
      <c r="E21" s="3">
        <f t="shared" si="14"/>
        <v>1</v>
      </c>
      <c r="F21" s="3">
        <f t="shared" si="15"/>
        <v>10.199999999999999</v>
      </c>
      <c r="G21" s="3">
        <f t="shared" si="16"/>
        <v>50</v>
      </c>
      <c r="H21" s="5">
        <f t="shared" si="17"/>
        <v>15.012513913196155</v>
      </c>
      <c r="I21" s="5">
        <f t="shared" si="11"/>
        <v>6.5564336188027008</v>
      </c>
      <c r="J21" s="5">
        <f t="shared" si="18"/>
        <v>7.8136533198135751</v>
      </c>
      <c r="K21" s="5">
        <f t="shared" si="19"/>
        <v>14.563653319813575</v>
      </c>
    </row>
    <row r="22" spans="3:11" x14ac:dyDescent="0.45">
      <c r="C22" s="3">
        <f t="shared" si="12"/>
        <v>11.2</v>
      </c>
      <c r="D22" s="3">
        <f t="shared" si="13"/>
        <v>6.75</v>
      </c>
      <c r="E22" s="3">
        <f t="shared" si="14"/>
        <v>1</v>
      </c>
      <c r="F22" s="3">
        <f t="shared" si="15"/>
        <v>10.199999999999999</v>
      </c>
      <c r="G22" s="3">
        <f t="shared" si="16"/>
        <v>60</v>
      </c>
      <c r="H22" s="5">
        <f t="shared" si="17"/>
        <v>16.396774015065191</v>
      </c>
      <c r="I22" s="5">
        <f t="shared" si="11"/>
        <v>5.1000000000000005</v>
      </c>
      <c r="J22" s="5">
        <f t="shared" si="18"/>
        <v>8.8334591186012723</v>
      </c>
      <c r="K22" s="5">
        <f t="shared" si="19"/>
        <v>15.583459118601272</v>
      </c>
    </row>
    <row r="23" spans="3:11" x14ac:dyDescent="0.45">
      <c r="C23" s="3">
        <f t="shared" si="12"/>
        <v>11.2</v>
      </c>
      <c r="D23" s="3">
        <f t="shared" si="13"/>
        <v>6.75</v>
      </c>
      <c r="E23" s="3">
        <f t="shared" si="14"/>
        <v>1</v>
      </c>
      <c r="F23" s="3">
        <f t="shared" si="15"/>
        <v>10.199999999999999</v>
      </c>
      <c r="G23" s="3">
        <f t="shared" si="16"/>
        <v>70</v>
      </c>
      <c r="H23" s="5">
        <f t="shared" si="17"/>
        <v>17.659859072456221</v>
      </c>
      <c r="I23" s="5">
        <f t="shared" si="11"/>
        <v>3.4886054619218219</v>
      </c>
      <c r="J23" s="5">
        <f t="shared" si="18"/>
        <v>9.5848647320162641</v>
      </c>
      <c r="K23" s="5">
        <f t="shared" si="19"/>
        <v>16.334864732016264</v>
      </c>
    </row>
    <row r="24" spans="3:11" x14ac:dyDescent="0.45">
      <c r="C24" s="3">
        <f t="shared" si="12"/>
        <v>11.2</v>
      </c>
      <c r="D24" s="3">
        <f t="shared" si="13"/>
        <v>6.75</v>
      </c>
      <c r="E24" s="3">
        <f t="shared" si="14"/>
        <v>1</v>
      </c>
      <c r="F24" s="3">
        <f t="shared" si="15"/>
        <v>10.199999999999999</v>
      </c>
      <c r="G24" s="3">
        <f t="shared" si="16"/>
        <v>80</v>
      </c>
      <c r="H24" s="5">
        <f t="shared" si="17"/>
        <v>18.791429290526203</v>
      </c>
      <c r="I24" s="5">
        <f t="shared" si="11"/>
        <v>1.7712114122026901</v>
      </c>
      <c r="J24" s="5">
        <f t="shared" si="18"/>
        <v>10.045039080724521</v>
      </c>
      <c r="K24" s="5">
        <f t="shared" si="19"/>
        <v>16.795039080724521</v>
      </c>
    </row>
    <row r="25" spans="3:11" x14ac:dyDescent="0.45">
      <c r="C25" s="3">
        <f t="shared" si="12"/>
        <v>11.2</v>
      </c>
      <c r="D25" s="3">
        <f t="shared" si="13"/>
        <v>6.75</v>
      </c>
      <c r="E25" s="3">
        <f t="shared" si="14"/>
        <v>1</v>
      </c>
      <c r="F25" s="3">
        <f t="shared" si="15"/>
        <v>10.199999999999999</v>
      </c>
      <c r="G25" s="3">
        <f t="shared" si="16"/>
        <v>90</v>
      </c>
      <c r="H25" s="5">
        <f t="shared" si="17"/>
        <v>19.782378522311213</v>
      </c>
      <c r="I25" s="5">
        <f t="shared" si="11"/>
        <v>6.2482571200339621E-16</v>
      </c>
      <c r="J25" s="5">
        <f t="shared" si="18"/>
        <v>10.199999999999999</v>
      </c>
      <c r="K25" s="5">
        <f t="shared" si="19"/>
        <v>16.95</v>
      </c>
    </row>
    <row r="27" spans="3:11" x14ac:dyDescent="0.45">
      <c r="H27" s="6">
        <f>H25-H16</f>
        <v>13.032378522311213</v>
      </c>
      <c r="I27" s="2" t="s">
        <v>23</v>
      </c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Clem McKown</dc:creator>
  <cp:lastModifiedBy>Clem McKown</cp:lastModifiedBy>
  <dcterms:created xsi:type="dcterms:W3CDTF">2020-01-09T13:49:28Z</dcterms:created>
  <dcterms:modified xsi:type="dcterms:W3CDTF">2020-01-11T00:43:20Z</dcterms:modified>
</cp:coreProperties>
</file>